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acovni\Projekty\Vltava ř.km 49,8 - 49,9, Holesovice - vystavba kotevního stání\DPS_final\PDF_verze\"/>
    </mc:Choice>
  </mc:AlternateContent>
  <bookViews>
    <workbookView xWindow="0" yWindow="0" windowWidth="28800" windowHeight="14235"/>
  </bookViews>
  <sheets>
    <sheet name="Rekapitulace stavby" sheetId="1" r:id="rId1"/>
    <sheet name="01 - Vltava ř.km 49,8 - 4..." sheetId="2" r:id="rId2"/>
    <sheet name="02 - Vedlejší a ostatní n..." sheetId="3" r:id="rId3"/>
  </sheets>
  <definedNames>
    <definedName name="_xlnm._FilterDatabase" localSheetId="1" hidden="1">'01 - Vltava ř.km 49,8 - 4...'!$C$122:$K$223</definedName>
    <definedName name="_xlnm._FilterDatabase" localSheetId="2" hidden="1">'02 - Vedlejší a ostatní n...'!$C$120:$K$140</definedName>
    <definedName name="_xlnm.Print_Titles" localSheetId="1">'01 - Vltava ř.km 49,8 - 4...'!$122:$122</definedName>
    <definedName name="_xlnm.Print_Titles" localSheetId="2">'02 - Vedlejší a ostatní n...'!$120:$120</definedName>
    <definedName name="_xlnm.Print_Titles" localSheetId="0">'Rekapitulace stavby'!$92:$92</definedName>
    <definedName name="_xlnm.Print_Area" localSheetId="1">'01 - Vltava ř.km 49,8 - 4...'!$C$110:$K$223</definedName>
    <definedName name="_xlnm.Print_Area" localSheetId="2">'02 - Vedlejší a ostatní n...'!$C$108:$K$140</definedName>
    <definedName name="_xlnm.Print_Area" localSheetId="0">'Rekapitulace stavby'!$D$4:$AO$76,'Rekapitulace stavby'!$C$82:$AQ$97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40" i="3"/>
  <c r="BH140" i="3"/>
  <c r="BG140" i="3"/>
  <c r="BF140" i="3"/>
  <c r="T140" i="3"/>
  <c r="T139" i="3"/>
  <c r="R140" i="3"/>
  <c r="R139" i="3" s="1"/>
  <c r="P140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T131" i="3" s="1"/>
  <c r="R132" i="3"/>
  <c r="R131" i="3"/>
  <c r="P132" i="3"/>
  <c r="P131" i="3" s="1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J117" i="3"/>
  <c r="F117" i="3"/>
  <c r="F115" i="3"/>
  <c r="E113" i="3"/>
  <c r="J91" i="3"/>
  <c r="F91" i="3"/>
  <c r="F89" i="3"/>
  <c r="E87" i="3"/>
  <c r="J24" i="3"/>
  <c r="E24" i="3"/>
  <c r="J92" i="3" s="1"/>
  <c r="J23" i="3"/>
  <c r="J18" i="3"/>
  <c r="E18" i="3"/>
  <c r="F118" i="3" s="1"/>
  <c r="J17" i="3"/>
  <c r="J12" i="3"/>
  <c r="J115" i="3" s="1"/>
  <c r="E7" i="3"/>
  <c r="E111" i="3"/>
  <c r="J37" i="2"/>
  <c r="J36" i="2"/>
  <c r="AY95" i="1" s="1"/>
  <c r="J35" i="2"/>
  <c r="AX95" i="1"/>
  <c r="BI221" i="2"/>
  <c r="BH221" i="2"/>
  <c r="BG221" i="2"/>
  <c r="BF221" i="2"/>
  <c r="T221" i="2"/>
  <c r="T220" i="2" s="1"/>
  <c r="R221" i="2"/>
  <c r="R220" i="2"/>
  <c r="P221" i="2"/>
  <c r="P220" i="2" s="1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4" i="2"/>
  <c r="BH194" i="2"/>
  <c r="BG194" i="2"/>
  <c r="BF194" i="2"/>
  <c r="T194" i="2"/>
  <c r="T193" i="2"/>
  <c r="R194" i="2"/>
  <c r="R193" i="2" s="1"/>
  <c r="P194" i="2"/>
  <c r="P193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1" i="2"/>
  <c r="BH141" i="2"/>
  <c r="BG141" i="2"/>
  <c r="BF141" i="2"/>
  <c r="T141" i="2"/>
  <c r="R141" i="2"/>
  <c r="P141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J119" i="2"/>
  <c r="F119" i="2"/>
  <c r="F117" i="2"/>
  <c r="E115" i="2"/>
  <c r="J91" i="2"/>
  <c r="F91" i="2"/>
  <c r="F89" i="2"/>
  <c r="E87" i="2"/>
  <c r="J24" i="2"/>
  <c r="E24" i="2"/>
  <c r="J120" i="2" s="1"/>
  <c r="J23" i="2"/>
  <c r="J18" i="2"/>
  <c r="E18" i="2"/>
  <c r="F120" i="2" s="1"/>
  <c r="J17" i="2"/>
  <c r="J12" i="2"/>
  <c r="J117" i="2"/>
  <c r="E7" i="2"/>
  <c r="E85" i="2"/>
  <c r="L90" i="1"/>
  <c r="AM90" i="1"/>
  <c r="AM89" i="1"/>
  <c r="L89" i="1"/>
  <c r="AM87" i="1"/>
  <c r="L87" i="1"/>
  <c r="L85" i="1"/>
  <c r="L84" i="1"/>
  <c r="BK137" i="3"/>
  <c r="J130" i="3"/>
  <c r="BK128" i="3"/>
  <c r="J126" i="3"/>
  <c r="J124" i="3"/>
  <c r="BK221" i="2"/>
  <c r="J213" i="2"/>
  <c r="BK211" i="2"/>
  <c r="J210" i="2"/>
  <c r="BK209" i="2"/>
  <c r="J206" i="2"/>
  <c r="J184" i="2"/>
  <c r="BK170" i="2"/>
  <c r="BK168" i="2"/>
  <c r="J165" i="2"/>
  <c r="J162" i="2"/>
  <c r="BK152" i="2"/>
  <c r="J135" i="2"/>
  <c r="BK130" i="2"/>
  <c r="BK128" i="2"/>
  <c r="BK126" i="2"/>
  <c r="BK138" i="3"/>
  <c r="J137" i="3"/>
  <c r="BK135" i="3"/>
  <c r="BK134" i="3"/>
  <c r="J128" i="3"/>
  <c r="J221" i="2"/>
  <c r="BK217" i="2"/>
  <c r="BK214" i="2"/>
  <c r="BK213" i="2"/>
  <c r="J212" i="2"/>
  <c r="BK206" i="2"/>
  <c r="BK194" i="2"/>
  <c r="BK179" i="2"/>
  <c r="J172" i="2"/>
  <c r="BK159" i="2"/>
  <c r="BK157" i="2"/>
  <c r="J152" i="2"/>
  <c r="J147" i="2"/>
  <c r="BK135" i="2"/>
  <c r="AS94" i="1"/>
  <c r="BK140" i="3"/>
  <c r="J135" i="3"/>
  <c r="J134" i="3"/>
  <c r="J132" i="3"/>
  <c r="J127" i="3"/>
  <c r="BK126" i="3"/>
  <c r="J125" i="3"/>
  <c r="BK124" i="3"/>
  <c r="J217" i="2"/>
  <c r="J214" i="2"/>
  <c r="BK212" i="2"/>
  <c r="J211" i="2"/>
  <c r="J209" i="2"/>
  <c r="J201" i="2"/>
  <c r="BK187" i="2"/>
  <c r="BK172" i="2"/>
  <c r="BK165" i="2"/>
  <c r="BK162" i="2"/>
  <c r="J159" i="2"/>
  <c r="J157" i="2"/>
  <c r="BK147" i="2"/>
  <c r="BK141" i="2"/>
  <c r="J126" i="2"/>
  <c r="J140" i="3"/>
  <c r="J138" i="3"/>
  <c r="BK132" i="3"/>
  <c r="BK130" i="3"/>
  <c r="BK127" i="3"/>
  <c r="BK125" i="3"/>
  <c r="BK210" i="2"/>
  <c r="BK201" i="2"/>
  <c r="J194" i="2"/>
  <c r="J187" i="2"/>
  <c r="BK184" i="2"/>
  <c r="J179" i="2"/>
  <c r="J170" i="2"/>
  <c r="J168" i="2"/>
  <c r="J141" i="2"/>
  <c r="J130" i="2"/>
  <c r="J128" i="2"/>
  <c r="R125" i="2" l="1"/>
  <c r="R158" i="2"/>
  <c r="BK208" i="2"/>
  <c r="J208" i="2"/>
  <c r="J102" i="2" s="1"/>
  <c r="BK123" i="3"/>
  <c r="BK133" i="3"/>
  <c r="J133" i="3"/>
  <c r="J100" i="3" s="1"/>
  <c r="BK125" i="2"/>
  <c r="J125" i="2" s="1"/>
  <c r="J98" i="2" s="1"/>
  <c r="BK158" i="2"/>
  <c r="J158" i="2" s="1"/>
  <c r="J99" i="2" s="1"/>
  <c r="R200" i="2"/>
  <c r="R208" i="2"/>
  <c r="P123" i="3"/>
  <c r="T133" i="3"/>
  <c r="T125" i="2"/>
  <c r="P158" i="2"/>
  <c r="BK200" i="2"/>
  <c r="J200" i="2" s="1"/>
  <c r="J101" i="2" s="1"/>
  <c r="T200" i="2"/>
  <c r="T208" i="2"/>
  <c r="R123" i="3"/>
  <c r="P133" i="3"/>
  <c r="P125" i="2"/>
  <c r="T158" i="2"/>
  <c r="P200" i="2"/>
  <c r="P208" i="2"/>
  <c r="T123" i="3"/>
  <c r="T122" i="3" s="1"/>
  <c r="T121" i="3" s="1"/>
  <c r="R133" i="3"/>
  <c r="J92" i="2"/>
  <c r="BE141" i="2"/>
  <c r="BE147" i="2"/>
  <c r="BE152" i="2"/>
  <c r="BE157" i="2"/>
  <c r="BE162" i="2"/>
  <c r="BE214" i="2"/>
  <c r="BK220" i="2"/>
  <c r="J220" i="2" s="1"/>
  <c r="J103" i="2" s="1"/>
  <c r="J89" i="3"/>
  <c r="F92" i="3"/>
  <c r="J118" i="3"/>
  <c r="BE125" i="3"/>
  <c r="BE128" i="3"/>
  <c r="BE134" i="3"/>
  <c r="BE135" i="3"/>
  <c r="E113" i="2"/>
  <c r="BE128" i="2"/>
  <c r="BE130" i="2"/>
  <c r="BE135" i="2"/>
  <c r="BE168" i="2"/>
  <c r="BE172" i="2"/>
  <c r="BE179" i="2"/>
  <c r="BE206" i="2"/>
  <c r="BE213" i="2"/>
  <c r="BK193" i="2"/>
  <c r="J193" i="2"/>
  <c r="J100" i="2" s="1"/>
  <c r="E85" i="3"/>
  <c r="BE126" i="3"/>
  <c r="BE127" i="3"/>
  <c r="BE137" i="3"/>
  <c r="BK131" i="3"/>
  <c r="J131" i="3" s="1"/>
  <c r="J99" i="3" s="1"/>
  <c r="J89" i="2"/>
  <c r="F92" i="2"/>
  <c r="BE126" i="2"/>
  <c r="BE159" i="2"/>
  <c r="BE165" i="2"/>
  <c r="BE184" i="2"/>
  <c r="BE201" i="2"/>
  <c r="BE210" i="2"/>
  <c r="BE211" i="2"/>
  <c r="BE212" i="2"/>
  <c r="BE124" i="3"/>
  <c r="BE130" i="3"/>
  <c r="BK139" i="3"/>
  <c r="J139" i="3" s="1"/>
  <c r="J101" i="3" s="1"/>
  <c r="BE170" i="2"/>
  <c r="BE187" i="2"/>
  <c r="BE194" i="2"/>
  <c r="BE209" i="2"/>
  <c r="BE217" i="2"/>
  <c r="BE221" i="2"/>
  <c r="BE132" i="3"/>
  <c r="BE138" i="3"/>
  <c r="BE140" i="3"/>
  <c r="F34" i="2"/>
  <c r="BA95" i="1" s="1"/>
  <c r="F35" i="2"/>
  <c r="BB95" i="1" s="1"/>
  <c r="F35" i="3"/>
  <c r="BB96" i="1" s="1"/>
  <c r="F36" i="2"/>
  <c r="BC95" i="1" s="1"/>
  <c r="F34" i="3"/>
  <c r="BA96" i="1" s="1"/>
  <c r="F37" i="2"/>
  <c r="BD95" i="1" s="1"/>
  <c r="F36" i="3"/>
  <c r="BC96" i="1" s="1"/>
  <c r="F37" i="3"/>
  <c r="BD96" i="1" s="1"/>
  <c r="J34" i="2"/>
  <c r="AW95" i="1" s="1"/>
  <c r="J34" i="3"/>
  <c r="AW96" i="1" s="1"/>
  <c r="P124" i="2" l="1"/>
  <c r="P123" i="2"/>
  <c r="AU95" i="1" s="1"/>
  <c r="T124" i="2"/>
  <c r="T123" i="2" s="1"/>
  <c r="R122" i="3"/>
  <c r="R121" i="3" s="1"/>
  <c r="P122" i="3"/>
  <c r="P121" i="3" s="1"/>
  <c r="AU96" i="1" s="1"/>
  <c r="BK122" i="3"/>
  <c r="J122" i="3" s="1"/>
  <c r="J97" i="3" s="1"/>
  <c r="R124" i="2"/>
  <c r="R123" i="2" s="1"/>
  <c r="BK124" i="2"/>
  <c r="J124" i="2" s="1"/>
  <c r="J97" i="2" s="1"/>
  <c r="J123" i="3"/>
  <c r="J98" i="3"/>
  <c r="F33" i="2"/>
  <c r="AZ95" i="1" s="1"/>
  <c r="J33" i="3"/>
  <c r="AV96" i="1" s="1"/>
  <c r="AT96" i="1" s="1"/>
  <c r="F33" i="3"/>
  <c r="AZ96" i="1" s="1"/>
  <c r="BA94" i="1"/>
  <c r="W30" i="1" s="1"/>
  <c r="BD94" i="1"/>
  <c r="W33" i="1" s="1"/>
  <c r="J33" i="2"/>
  <c r="AV95" i="1" s="1"/>
  <c r="AT95" i="1" s="1"/>
  <c r="BC94" i="1"/>
  <c r="W32" i="1" s="1"/>
  <c r="BB94" i="1"/>
  <c r="AX94" i="1" s="1"/>
  <c r="BK123" i="2" l="1"/>
  <c r="J123" i="2" s="1"/>
  <c r="J96" i="2" s="1"/>
  <c r="BK121" i="3"/>
  <c r="J121" i="3" s="1"/>
  <c r="J96" i="3" s="1"/>
  <c r="AZ94" i="1"/>
  <c r="AV94" i="1" s="1"/>
  <c r="AK29" i="1" s="1"/>
  <c r="AU94" i="1"/>
  <c r="AY94" i="1"/>
  <c r="W31" i="1"/>
  <c r="AW94" i="1"/>
  <c r="AK30" i="1" s="1"/>
  <c r="J30" i="3" l="1"/>
  <c r="AG96" i="1" s="1"/>
  <c r="AN96" i="1" s="1"/>
  <c r="W29" i="1"/>
  <c r="J30" i="2"/>
  <c r="AG95" i="1" s="1"/>
  <c r="AN95" i="1" s="1"/>
  <c r="AT94" i="1"/>
  <c r="J39" i="2" l="1"/>
  <c r="J39" i="3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<sst xmlns="http://schemas.openxmlformats.org/spreadsheetml/2006/main" count="1487" uniqueCount="367">
  <si>
    <t>Export Komplet</t>
  </si>
  <si>
    <t/>
  </si>
  <si>
    <t>2.0</t>
  </si>
  <si>
    <t>False</t>
  </si>
  <si>
    <t>{03f8e0f6-9746-478a-b6f3-1e0b65525a49}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</si>
  <si>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</si>
  <si>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</si>
  <si>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</si>
  <si>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</si>
  <si>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</si>
  <si>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</si>
  <si>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</si>
  <si>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</si>
  <si>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</si>
  <si>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Holesovice_20200219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</si>
  <si>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</si>
  <si>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</si>
  <si>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Vltava ř.km 49,8 - 49,9, Holešovice - kotevní stání - DPS</t>
  </si>
  <si>
    <t>KSO:</t>
  </si>
  <si>
    <t>CC-CZ:</t>
  </si>
  <si>
    <t>Místo:</t>
  </si>
  <si>
    <t xml:space="preserve"> </t>
  </si>
  <si>
    <t>Datum:</t>
  </si>
  <si>
    <t>19. 2. 2020</t>
  </si>
  <si>
    <t>Zadavatel:</t>
  </si>
  <si>
    <t>IČ:</t>
  </si>
  <si>
    <t>70889953</t>
  </si>
  <si>
    <t>Povodí Vltavy, státní podnik</t>
  </si>
  <si>
    <t>DIČ:</t>
  </si>
  <si>
    <t>CZ70889953</t>
  </si>
  <si>
    <t>Uchazeč:</t>
  </si>
  <si>
    <t>Vyplň údaj</t>
  </si>
  <si>
    <t>Projektant:</t>
  </si>
  <si>
    <t>26475081</t>
  </si>
  <si>
    <t>Sweco Hydroprojekt a.s.</t>
  </si>
  <si>
    <t>CZ26475081</t>
  </si>
  <si>
    <t>True</t>
  </si>
  <si>
    <t>Zpracovatel:</t>
  </si>
  <si>
    <t>Poznámka:</t>
  </si>
  <si>
    <t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 sloupci "Cenová soustava" uveden žádný údaj, nepochází z Cenové soustavy ÚRS._x000D_
CU 2020/I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</si>
  <si>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</si>
  <si>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</si>
  <si>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</si>
  <si>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</si>
  <si>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</si>
  <si>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</si>
  <si>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</si>
  <si>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</si>
  <si>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</si>
  <si>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</si>
  <si>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</si>
  <si>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</si>
  <si>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</si>
  <si>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</si>
  <si>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</si>
  <si>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</si>
  <si>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</si>
  <si>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</si>
  <si>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</si>
  <si>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</si>
  <si>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</si>
  <si>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</si>
  <si>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</si>
  <si>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</si>
  <si>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</si>
  <si>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</si>
  <si>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</si>
  <si>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</si>
  <si>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</si>
  <si>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</si>
  <si>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</si>
  <si>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</si>
  <si>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</si>
  <si>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</si>
  <si>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</si>
  <si>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</si>
  <si>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</si>
  <si>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</si>
  <si>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</si>
  <si>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</si>
  <si>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</si>
  <si>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</si>
  <si>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</si>
  <si>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</si>
  <si>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</si>
  <si>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</si>
  <si>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Vltava ř.km 49,8 - 49,9, Holešovice - kotevní stání</t>
  </si>
  <si>
    <t>STA</t>
  </si>
  <si>
    <t>1</t>
  </si>
  <si>
    <t>{530aaf0d-67aa-43c1-8282-0393cea43838}</t>
  </si>
  <si>
    <t>2</t>
  </si>
  <si>
    <t>02</t>
  </si>
  <si>
    <t>Vedlejší a ostatní náklady</t>
  </si>
  <si>
    <t>VON</t>
  </si>
  <si>
    <t>{d4e41326-88c7-4c2e-b7c7-6e7df81497b2}</t>
  </si>
  <si>
    <t>KRYCÍ LIST SOUPISU PRACÍ</t>
  </si>
  <si>
    <t>Objekt:</t>
  </si>
  <si>
    <t>01 - Vltava ř.km 49,8 - 49,9, Holešovice - kotevní stání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</si>
  <si>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</si>
  <si>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</si>
  <si>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</si>
  <si>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</si>
  <si>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</si>
  <si>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</si>
  <si>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</si>
  <si>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</si>
  <si>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</si>
  <si>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</si>
  <si>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</si>
  <si>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</si>
  <si>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</si>
  <si>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</si>
  <si>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</si>
  <si>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</si>
  <si>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</si>
  <si>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</si>
  <si>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</si>
  <si>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</si>
  <si>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</si>
  <si>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</si>
  <si>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</si>
  <si>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</si>
  <si>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</si>
  <si>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</si>
  <si>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</si>
  <si>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</si>
  <si>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</si>
  <si>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</si>
  <si>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11125111R</t>
  </si>
  <si>
    <t xml:space="preserve">Drcení ořezaných větví D do 100 mm </t>
  </si>
  <si>
    <t>kpl</t>
  </si>
  <si>
    <t>R-položka</t>
  </si>
  <si>
    <t>4</t>
  </si>
  <si>
    <t>778891124</t>
  </si>
  <si>
    <t>PP</t>
  </si>
  <si>
    <t>Drcení ořezaných větví strojně - (štěpkování) o průměru větví do 100 mm</t>
  </si>
  <si>
    <t>11215151R</t>
  </si>
  <si>
    <t xml:space="preserve">Úprava zeleně - udržovací řez </t>
  </si>
  <si>
    <t>-402465220</t>
  </si>
  <si>
    <t>P</t>
  </si>
  <si>
    <t>Poznámka k položce:_x000D_
Úprava zeleně - udržovací řez, ořezání větví zasahujících do prostoru stání, provedení z plavidla nebo horolezeckou technikou</t>
  </si>
  <si>
    <t>3</t>
  </si>
  <si>
    <t>114203101</t>
  </si>
  <si>
    <t>Rozebrání dlažeb z lomového kamene nebo betonových tvárnic na sucho</t>
  </si>
  <si>
    <t>m3</t>
  </si>
  <si>
    <t>CS ÚRS 2020 01</t>
  </si>
  <si>
    <t>667800807</t>
  </si>
  <si>
    <t>Rozebrání dlažeb nebo záhozů s naložením na dopravní prostředek dlažeb z lomového kamene nebo betonových tvárnic na sucho nebo se spárami vyplněnými pískem nebo drnem</t>
  </si>
  <si>
    <t>PSC</t>
  </si>
  <si>
    <t xml:space="preserve">Poznámka k souboru cen:_x000D_
1. Ceny jsou určeny pro rozebrání: a) dlažeb na suchu, nad vodou i ve vodě, při hloubce vody do 300 mm nad původně upraveným ložem pro dlažbu; b) záhozů, rovnanin a soustřeďovacích staveb z lomového kamene na suchu, nad vodou i ve vodě, při hloubce vody do 3 m nad kótou projektovaného rozebrání; c) schodů z lomového kamene. 2. Ceny nelze použít pro rozebrání: a) dlažeb ve vodě při hloubce vody přes 300 mm nad původně upraveným ložem pro dlažbu; b) záhozů, rovnanin a soustřeďovacích staveb z lomového kamene ve vodě při hloubce vody pře 3 m nad kótou projektovaného rozebrání; tyto práce se oceňují individuálně. 3. V cenách jsou započteny i náklady na: a) naložení kamene nebo tvárnic na dopravní prostředek, nebo uložení do 3 m za břehovou čáru; b) uložení materiálu odlišné velikosti od ostatní dlažby, získaného při bourání schodů, do 3 m za břehovou čáru. 4. V cenách nejsou započteny náklady na: a) očištění lomového kamene nebo tvárnic od hlíny, písku nebo malty; tyto práce se oceňují cenami souboru cen 114 20-32 Očištění lomového kamene nebo betonových tvárnic; b) třídění lomového kamene nebo tvárnic; tyto práce se oceňují cenou 114 20-3301 Třídění lomového kamene nebo betonových tvárnic; c) srovnání lomového kamene nebo tvárnic do měřitelných figur; tyto práce se oceňují cenami souboru cen 114 20-34 Srovnání lomového kamene nebo betonových tvárnic do měřitelných figur. 5. Objem rozebrání se určí v m3: a) dlažeb jako součin plochy a průměrné tloušťky dlažby bez podkladního lože; b) schodů jako součin plochy v šikmé rovině a tloušťky 350 mm; c) záhozů, rovnanin a soustřeďovacích staveb vypočtených z projektovaných rozměrů konstrukce nebo přepočtem hmotnosti vyzískaného materiálu, přičemž se předpokládá, že z 10 t kamene bylo provedeno 6,5 m3 záhozu, rovnaniny nebo soustřeďovacích staveb, příp. po dohodě s odběratelem v m3 figur z kamene na břehu, přičemž se předpokládá, že z 1 m3 objemu figury byl proveden 1 m3 záhozu, rovnaniny nebo soustřeďovací stavby. 6. Množství jednotek se určí v m3 dlažby, záhozu nebo soustřeďovací stavby. </t>
  </si>
  <si>
    <t>VV</t>
  </si>
  <si>
    <t>Rozebrání kamenné dlažby na sucho pro patku značení</t>
  </si>
  <si>
    <t>1"m2"*2*0,3</t>
  </si>
  <si>
    <t>127253125</t>
  </si>
  <si>
    <t>1362954869</t>
  </si>
  <si>
    <t>Vykopávky pod vodou dozerem s vodorovným přemístěním výkopku a jeho složením v hloubce do 6 m pod projektem stanovenou pracovní hladinou vody v hornině třídy těžitelnosti I skupiny 1 až 3, na vzdálenost přes 100 do 150 m</t>
  </si>
  <si>
    <t xml:space="preserve">Poznámka k souboru cen:_x000D_
1. Předepíše-li projekt ukládat natěžený výkopek ke břehu pod vodou, oceňuje se jeho další vytěžení cenami souboru cen 127 ..- Vykopávky pod vodou. 2. Vzdálenost vodorovného přemístění se určí jako nejkratší spojnice těžišť dočasné skládky a sdruženého výkopiště. </t>
  </si>
  <si>
    <t>prohrábka dna</t>
  </si>
  <si>
    <t>350"m3"</t>
  </si>
  <si>
    <t>Součet</t>
  </si>
  <si>
    <t>5</t>
  </si>
  <si>
    <t>131251100</t>
  </si>
  <si>
    <t>Hloubení jam nezapažených v hornině třídy těžitelnosti I, skupiny 3 objem do 20 m3 strojně</t>
  </si>
  <si>
    <t>-1656749775</t>
  </si>
  <si>
    <t>Hloubení nezapažených jam a zářezů strojně s urovnáním dna do předepsaného profilu a spádu v hornině třídy těžitelnosti I skupiny 3 do 20 m3</t>
  </si>
  <si>
    <t xml:space="preserve">Poznámka k souboru cen:_x000D_
1. Hloubení nezapažených jam hloubky přes 16 m se oceňuje individuálně. 2. V cenách jsou započteny i náklady na případné nutné přemístění výkopku ve výkopišti a na přehození výkopku na přilehlém terénu na vzdálenost do 3 m od okraje jámy nebo naložení na dopravní prostředek. </t>
  </si>
  <si>
    <t>Výkop pro patku značení</t>
  </si>
  <si>
    <t>1 * 1 * 1,1 "m" * 2</t>
  </si>
  <si>
    <t>6</t>
  </si>
  <si>
    <t>164303R03</t>
  </si>
  <si>
    <t>t</t>
  </si>
  <si>
    <t>-1245807163</t>
  </si>
  <si>
    <t>Poznámka k položce:_x000D_
vyhrazená změna</t>
  </si>
  <si>
    <t>350"m3"*1,8"t/m3"    "prohrábka</t>
  </si>
  <si>
    <t>1"m3"*1,8"t/m3"        "přebytek výkopku z výkopu pro patku</t>
  </si>
  <si>
    <t>7</t>
  </si>
  <si>
    <t>174101101</t>
  </si>
  <si>
    <t>Zásyp jam, šachet rýh nebo kolem objektů sypaninou se zhutněním</t>
  </si>
  <si>
    <t>-1445133311</t>
  </si>
  <si>
    <t>Zásyp sypaninou z jakékoliv horniny  s uložením výkopku ve vrstvách se zhutněním jam, šachet, rýh nebo kolem objektů v těchto vykopávkách</t>
  </si>
  <si>
    <t xml:space="preserve">Poznámka k souboru cen:_x000D_
1. Ceny 174 10- . . jsou určeny pro zhutněné zásypy s mírou zhutnění: a) z hornin soudržných do 100 % PS, b) z hornin nesoudržných do I(d) 0,9, c) z hornin kamenitých pro jakoukoliv míru zhutnění. 2. Je-li projektem předepsáno vyšší zhutnění, podle bodu a) a b) poznámky č 1., ocení se zásyp individuálně. 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 betonových a železobetonových trub v polních a lučních tratích se oceňuje cenou -1101 Zásyp sypaninou rýh bez ohledu na šířku kanálu; cena obsahuje i náklady na ruční nezhutněný zásyp výšky do 200 mm nad vrchol potrubí. 4. V cenách 10-1101, 10-1103, 20-1101 a 20-1103 je započteno přemístění sypaniny ze vzdálenosti 10 m od kraje výkopu nebo zasypávaného prostoru, měřeno k těžišti skládky. 5. V ceně 10-1102 je započteno přemístění sypaniny ze vzdálenosti 15 m od hrany zasypávaného prostoru, měřeno k těžišti skládky. 6. Objem zásypu je rozdíl objemu výkopu a objemu do něho vestavěných konstrukcí nebo uložených vedení i s 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 7. Odklizení zbylého výkopku po provedení zásypu zářezů se šikmými stěnami pro podzemní vedení nebo zásypu jam a rýh pro podzemní vedení se oceňuje, je-li objem zbylého výkopku: 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 b) přes 1 m3 na 1 m vedení, jestliže projekt předepíše, že se zbylý výkopek bude odklízet zároveň s 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 8. Rozprostření zbylého výkopku podél výkopu a nad výkopem po provedení zásypů zářezů se šikmými stěnami pro podzemní vedení nebo zásypu jam a rýh pro podzemní vedení se oceňuje: a) cenou 171 20-1101 Uložení sypaniny do nezhutněných násypů, není-li projektem předepsáno zhutnění rozprostřeného zbylého výkopku, b) cenou 171 10-1111 Uložení sypaniny do násypů z hornin sypkých, je-li předepsáno zhutnění rozprostřeného zbylého výkopku, a to v objemu vypočteném podle poznámky č.6, příp. zmenšeném o objem výkopku, který byl již odklizen. 9. Míru zhutnění předepisuje projekt. </t>
  </si>
  <si>
    <t>Zásyp pro patku značení</t>
  </si>
  <si>
    <t>2,2"m3"-1,2"m3"</t>
  </si>
  <si>
    <t>8</t>
  </si>
  <si>
    <t>18485211R</t>
  </si>
  <si>
    <t>Řez stromu bezpečnostní  lezeckou technikou</t>
  </si>
  <si>
    <t>kus</t>
  </si>
  <si>
    <t>880964671</t>
  </si>
  <si>
    <t>Zakládání</t>
  </si>
  <si>
    <t>9</t>
  </si>
  <si>
    <t>22621361R</t>
  </si>
  <si>
    <t>Vrty velkoprofilové svislé zapažené D do 1250 mm hl do 10 m hor. IV - provádění z lodi</t>
  </si>
  <si>
    <t>m</t>
  </si>
  <si>
    <t>-1331230711</t>
  </si>
  <si>
    <t>Velkoprofilové vrty svislé zapažené  ocelovými pažnicemi průměru přes 1050 do 1250 mm, v hl od 0 do 10 m v hornině tř. IV- provádění z lodi bez pronájmu lodi</t>
  </si>
  <si>
    <t>7+7</t>
  </si>
  <si>
    <t>10</t>
  </si>
  <si>
    <t>23121131R</t>
  </si>
  <si>
    <t>Zřízení výplně z betonu C30/37 XA3, XC2, XF1 D do 1250 mm hl do 30 m s vytažením pažnic - provádění z lodi</t>
  </si>
  <si>
    <t>1859643151</t>
  </si>
  <si>
    <t>Zřízení výplně s vytažením pažnic z vrtu  svislých z betonu C30/37 XA3, XC2, XF1 + přísady proti rozplavení, v hl od 0 do 30 m, při průměru piloty přes 650 do 1250 mm - provádění z lodi bez pronájmu lodi</t>
  </si>
  <si>
    <t xml:space="preserve">Poznámka k souboru cen:_x000D_
1. V cenách jsou započteny i náklady na vytažení pažnic. 2. Ceny neobsahují náklady na dodání výplně, tyto se oceňují podle ustanovení poznámky 1. a 3. souboru cen 231 1 . - Zřízení výplně pilot bez vytažení pažnic. 3. Množství měrných jednotek se určuje v m3 objemu výplně piloty. 4. Pokud je výplň dodávána přímo na místo zabudování nebo do prostoru technologické manipulace, její hmotnost se nezapočítává do přesunu hmot. </t>
  </si>
  <si>
    <t>11</t>
  </si>
  <si>
    <t>M</t>
  </si>
  <si>
    <t>58933333R</t>
  </si>
  <si>
    <t>beton C30/37 XA3, XC2, XF1 + přísady proti rozplavení</t>
  </si>
  <si>
    <t>923400635</t>
  </si>
  <si>
    <t>beton C 30/37 XF3 kamenivo frakce 0/22</t>
  </si>
  <si>
    <t>(1,22*1,22*3,14/4*7)*2</t>
  </si>
  <si>
    <t>12</t>
  </si>
  <si>
    <t>23222113R</t>
  </si>
  <si>
    <t>Osazení daleb do vrtu svisle hmotnosti nad 70 kg/m hl 7 m - provádění z lodi</t>
  </si>
  <si>
    <t>938184213</t>
  </si>
  <si>
    <t>Osazení daleb do vrtu svisle hmotnosti nad 70 kg/m hl 7 m - provádění z lodi bez pronájmu lodi</t>
  </si>
  <si>
    <t>13</t>
  </si>
  <si>
    <t>14011110R</t>
  </si>
  <si>
    <t>dodávka daleb včetně pacholete a horního krycího plechu</t>
  </si>
  <si>
    <t>kg</t>
  </si>
  <si>
    <t>754303992</t>
  </si>
  <si>
    <t>2*4350</t>
  </si>
  <si>
    <t>14</t>
  </si>
  <si>
    <t>275322511</t>
  </si>
  <si>
    <t>Základové patky ze ŽB se zvýšenými nároky na prostředí tř. C 25/30</t>
  </si>
  <si>
    <t>788848455</t>
  </si>
  <si>
    <t>Základy z betonu železového (bez výztuže) patky z betonu se zvýšenými nároky na prostředí tř. C 25/30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</si>
  <si>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 2. Hloubení s použitím bentonitové suspenze se oceňuje katalogem 800-1 Zemní práce. Bednění se neoceňuje. 3. V cenách nejsou započteny náklady na výztuž, tyto se oceňují cenami souboru cen 27* 36-.... Výztuž základů. 4. V cenách z betonu pro konstrukce bílých van 27. 32-3 nejsou započteny náklady na těsnění dilatačních a pracovních spar, tyto se oceňují cenami souborů cen 953 33 části A08 tohoto katalogu. </t>
  </si>
  <si>
    <t>patka pro značení</t>
  </si>
  <si>
    <t>železobeton beton C25/30 XA1 XC4 XF3</t>
  </si>
  <si>
    <t xml:space="preserve">0,75*0,75*1,0"m"*2*1,03   </t>
  </si>
  <si>
    <t>275351121</t>
  </si>
  <si>
    <t>Zřízení bednění základových patek</t>
  </si>
  <si>
    <t>m2</t>
  </si>
  <si>
    <t>-987842145</t>
  </si>
  <si>
    <t>Bednění základů patek zřízení</t>
  </si>
  <si>
    <t xml:space="preserve">Poznámka k souboru cen:_x000D_
1. Ceny jsou určeny pro bednění ve volném prostranství, ve volných nebo zapažených jamách, rýhách a šachtách. 2. Kruhové nebo obloukové bednění poloměru do 1 m se oceňuje individuálně. </t>
  </si>
  <si>
    <t xml:space="preserve">0,75*4*1,0"m"*2 </t>
  </si>
  <si>
    <t>16</t>
  </si>
  <si>
    <t>275351122</t>
  </si>
  <si>
    <t>Odstranění bednění základových patek</t>
  </si>
  <si>
    <t>-318995991</t>
  </si>
  <si>
    <t>Bednění základů patek odstranění</t>
  </si>
  <si>
    <t>17</t>
  </si>
  <si>
    <t>275361821</t>
  </si>
  <si>
    <t>Výztuž základových patek betonářskou ocelí 10 505 (R)</t>
  </si>
  <si>
    <t>379652735</t>
  </si>
  <si>
    <t>Výztuž základů patek z betonářské oceli 10 505 (R)</t>
  </si>
  <si>
    <t xml:space="preserve">Poznámka k souboru cen:_x000D_
1. Ceny platí pro desky rovné, s náběhy, hřibové nebo upnuté do žeber včetně výztuže těchto žeber. </t>
  </si>
  <si>
    <t>1,12"m3"*80"kg/m3"/1000</t>
  </si>
  <si>
    <t>Vodorovné konstrukce</t>
  </si>
  <si>
    <t>18</t>
  </si>
  <si>
    <t>465511327R</t>
  </si>
  <si>
    <t>Dlažba z lomového kamene na sucho s vyklínováním a vyplněním spár tl 300 mm</t>
  </si>
  <si>
    <t>1445113986</t>
  </si>
  <si>
    <t>Dlažba z lomového kamene lomařsky upraveného  na sucho s vyklínováním kamenem, s vyplněním spár těženým kamenivem, drnem nebo ornicí s osetím, tl. kamene 300 mm - bez dodávky kamene, využití kamene z rozebrané dlažby</t>
  </si>
  <si>
    <t xml:space="preserve">Poznámka k souboru cen:_x000D_
1. Ceny neplatí pro: a) dlažby o sklonu přes 1:1; tyto se oceňují příslušnými cenami souboru cen 326 21-1 . Zdivo nadzákladové z lomového kamene upraveného. 2. V cenách nejsou započteny náklady na: a) podkladní betonové lože; toto se oceňuje cenami souboru cen 451 31-51 Podkladní a výplňové vrstvy z betonu prostého, b) lože z kameniva; toto se oceňuje cenami souboru cen 451 . . - . . Lože z kameniva. 3. Plocha se stanoví v m2 rozvinuté lícní plochy dlažby. </t>
  </si>
  <si>
    <t>obnovení původní dlažbou</t>
  </si>
  <si>
    <t>1"m2"*2</t>
  </si>
  <si>
    <t>Úpravy povrchů, podlahy a osazování výplní</t>
  </si>
  <si>
    <t>19</t>
  </si>
  <si>
    <t>62861323R</t>
  </si>
  <si>
    <t>Protikorozní ochrana OK  IV. tř.- základní a podkladní a vrchní epoxidový s metalizací a otryskáním povrchu</t>
  </si>
  <si>
    <t>1187323851</t>
  </si>
  <si>
    <t>Ochranný nátěr ocelových konstrukcí včetně otryskání povrchu základní 125 um,  podkladní 125 um a vrchní 100 um epoxidový s metalizací IV. třídy</t>
  </si>
  <si>
    <t xml:space="preserve">Poznámka k souboru cen:_x000D_
1. V cenách jsou započteny i náklady na dodávku písku při tryskání. 2. V cenách -3231 až - 3234 nejsou započteny náklady na dodávku zinku pro žárové stříkání; tyto náklady se oceňují ve specifikaci. Orientační spotřeba zinku: a) tř. I - 2,200 kg/m2, b) tř. II - 1,872 kg/m2, c) tř. III - 1,517 kg/m2, d) tř. IV - 1,284 kg/m2. 3. Rozdělení ocelových konstrukcí do tříd je uvedeno v příloze č. 3 Všeobecných podmínek katalogu 800-789 Povrchové úpravy ocelových konstrukcí a technologických zařízení. </t>
  </si>
  <si>
    <t>včetně 15% na přetěry</t>
  </si>
  <si>
    <t>((0,813*3,14*7,5)+(0,813*0,813*3,14/4))*2*1,15</t>
  </si>
  <si>
    <t>20</t>
  </si>
  <si>
    <t>1562500R</t>
  </si>
  <si>
    <t>dodávka zinku pro žárové stříkání</t>
  </si>
  <si>
    <t>32</t>
  </si>
  <si>
    <t>820556750</t>
  </si>
  <si>
    <t>45,23"m2"*1,284 "kg/m2"</t>
  </si>
  <si>
    <t>Ostatní konstrukce a práce-bourání</t>
  </si>
  <si>
    <t>91400111R</t>
  </si>
  <si>
    <t>Osazení a montáž břehových znaků</t>
  </si>
  <si>
    <t>1142778005</t>
  </si>
  <si>
    <t>22</t>
  </si>
  <si>
    <t>404400R1</t>
  </si>
  <si>
    <t>znak A.1</t>
  </si>
  <si>
    <t>-1029224337</t>
  </si>
  <si>
    <t>23</t>
  </si>
  <si>
    <t>404400R2</t>
  </si>
  <si>
    <t>objímka znaku</t>
  </si>
  <si>
    <t>-1647648035</t>
  </si>
  <si>
    <t>24</t>
  </si>
  <si>
    <t>404400R3</t>
  </si>
  <si>
    <t>víčko</t>
  </si>
  <si>
    <t>-1238938573</t>
  </si>
  <si>
    <t>25</t>
  </si>
  <si>
    <t>404400R4</t>
  </si>
  <si>
    <t xml:space="preserve">sloupek </t>
  </si>
  <si>
    <t>1604885941</t>
  </si>
  <si>
    <t>26</t>
  </si>
  <si>
    <t>953961113</t>
  </si>
  <si>
    <t>Kotvy chemickým tmelem M 12 hl 110 mm do betonu, ŽB nebo kamene s vyvrtáním otvoru</t>
  </si>
  <si>
    <t>1495058291</t>
  </si>
  <si>
    <t>Kotvy chemické s vyvrtáním otvoru  do betonu, železobetonu nebo tvrdého kamene tmel, velikost M 12, hloubka 110 mm</t>
  </si>
  <si>
    <t xml:space="preserve">Poznámka k souboru cen:_x000D_
1. V cenách 953 96-11 a 953 96-12 jsou započteny i náklady na: a) rozměření, vrtání a spotřebu vrtáků. Pro velikost M 8 až M 30 jsou započteny náklady na vrtání příklepovými vrtáky, pro velikost M 33 až M 39 diamantovými korunkami, b) vyfoukání otvoru, přípravu kotev k uložení do otvorů, vyplnění kotevních otvorů tmelem nebo chemickou patronou včetně dodávky materiálu. 2. V cenách 953 96-51.. jsou započteny i náklady na dodání a zasunutí kotevního šroubu do otvoru vyplněného chemickým tmelem nebo patronou a dotažení matice. </t>
  </si>
  <si>
    <t>27</t>
  </si>
  <si>
    <t>953965121R</t>
  </si>
  <si>
    <t>Kotevní šroub pro chemické kotvy M 12 dl 150 mm - nerez</t>
  </si>
  <si>
    <t>-1052380131</t>
  </si>
  <si>
    <t>Kotvy chemické s vyvrtáním otvoru  kotevní šrouby pro chemické kotvy, velikost M 12, délka 160 mm - nerez</t>
  </si>
  <si>
    <t>998</t>
  </si>
  <si>
    <t>Přesun hmot</t>
  </si>
  <si>
    <t>28</t>
  </si>
  <si>
    <t>998003111</t>
  </si>
  <si>
    <t>Přesun hmot pro piloty, kůly, jehly a stěny dřevěné a ocelové zřizované z terénu</t>
  </si>
  <si>
    <t>1515220220</t>
  </si>
  <si>
    <t>Přesun hmot  pro piloty, kůly, jehly, zápory, štětové nebo tabulové stěny ocelové nebo dřevěné, zřizované z terénu</t>
  </si>
  <si>
    <t xml:space="preserve">Poznámka k souboru cen:_x000D_
1. Přesunu hmot lze použít bez omezení největší dopravní vzdálenosti. 2. Ceny přesunu hmot - 1011 jsou určeny i pro výplně z kameniva. </t>
  </si>
  <si>
    <t>02 -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</si>
  <si>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</si>
  <si>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</si>
  <si>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</si>
  <si>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</si>
  <si>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</si>
  <si>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</si>
  <si>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</si>
  <si>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</si>
  <si>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</si>
  <si>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01210300R</t>
  </si>
  <si>
    <t>Geodetické práce - vytýčení</t>
  </si>
  <si>
    <t>1024</t>
  </si>
  <si>
    <t>-837579536</t>
  </si>
  <si>
    <t>01230300R</t>
  </si>
  <si>
    <t>Geodetické práce - zaměření skutečného provedení - úroveň prohrábky</t>
  </si>
  <si>
    <t>270729112</t>
  </si>
  <si>
    <t>01320301R</t>
  </si>
  <si>
    <t>Vypracování pasportizace břehových konstrukcí – opevnění a porostů</t>
  </si>
  <si>
    <t>-1104665439</t>
  </si>
  <si>
    <t>01320300R</t>
  </si>
  <si>
    <t>Vypracování technologického plánu výstavby</t>
  </si>
  <si>
    <t>1918010026</t>
  </si>
  <si>
    <t>013254000</t>
  </si>
  <si>
    <t>Dokumentace skutečného provedení stavby</t>
  </si>
  <si>
    <t>1350490209</t>
  </si>
  <si>
    <t>01329400R</t>
  </si>
  <si>
    <t>Zpracování realizační dokumentace včetně zajištění přepočtu statického posouzení, zpracování dílenských výkresů a technologických postupů</t>
  </si>
  <si>
    <t>-1030677654</t>
  </si>
  <si>
    <t>VRN3</t>
  </si>
  <si>
    <t>Zařízení staveniště</t>
  </si>
  <si>
    <t>03290300R</t>
  </si>
  <si>
    <t>Zařízení staveniště na lodi</t>
  </si>
  <si>
    <t>1329295057</t>
  </si>
  <si>
    <t>VRN4</t>
  </si>
  <si>
    <t>Inženýrská činnost</t>
  </si>
  <si>
    <t>042503000</t>
  </si>
  <si>
    <t>Aktualizace a doplnění Havarijního a Povodňového plánu a plánu BOZP</t>
  </si>
  <si>
    <t>-604949812</t>
  </si>
  <si>
    <t>043103000</t>
  </si>
  <si>
    <t>Náklady na provedení všech zkoušek bez rozlišení</t>
  </si>
  <si>
    <t>995532529</t>
  </si>
  <si>
    <t>Náklady na provedení všech zkoušek bez rozlišení uvedených v kap. Technické podmínky v D.1.2.a Technická zpráva</t>
  </si>
  <si>
    <t>04319400R</t>
  </si>
  <si>
    <t xml:space="preserve">Chem. rozbor materiálu prohrábky pro potřeby uložení akreditovanou laboratoří, vč. odebrání vzorků </t>
  </si>
  <si>
    <t>862738671</t>
  </si>
  <si>
    <t>04910000R</t>
  </si>
  <si>
    <t>Zajištění vyjímky ze zákazu plavby</t>
  </si>
  <si>
    <t>1845521300</t>
  </si>
  <si>
    <t>VRN6</t>
  </si>
  <si>
    <t>Územní vlivy</t>
  </si>
  <si>
    <t>062103000</t>
  </si>
  <si>
    <t>966240850</t>
  </si>
  <si>
    <t>Zřízení, pronájem a odstranění plovoucího pracoviště</t>
  </si>
  <si>
    <t>Likvidace zákonným způsobem, vodorovné přemístění výkopku po vodě k místu vykládky, přeložení, odvoz na skládku s poplatkem (skládkovné) - tato položka je předmětem vyhrazené změny závazku dle § 100 odst. 1 ZZVZ</t>
  </si>
  <si>
    <t>Vykopávky pod vodou dozerem v hornině třídy těžitelnosti I, skupiny 1 až 3 s přemístěním výkopku do 150 m -tato položka je předmětem vyhrazené změny závazku dle § 100 odst. 1 ZZVZ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</si>
</sst>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NumberFormat="1" applyFont="1" applyAlignment="1" applyProtection="1">
      <alignment horizontal="left" vertical="center"/>
    </xf>
    <xf numFmtId="0" fontId="0" fillId="0" borderId="4" xfId="0" applyBorder="1" applyProtection="1"/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8" fillId="0" borderId="0" xfId="0" applyFont="1" applyAlignment="1" applyProtection="1"/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36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C11" sqref="AC1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65" t="s">
        <v>5</v>
      </c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0"/>
      <c r="D4" s="185" t="s">
        <v>9</v>
      </c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 x14ac:dyDescent="0.2">
      <c r="B5" s="20"/>
      <c r="D5" s="187" t="s">
        <v>13</v>
      </c>
      <c r="E5" s="186"/>
      <c r="F5" s="186"/>
      <c r="G5" s="186"/>
      <c r="H5" s="186"/>
      <c r="I5" s="186"/>
      <c r="J5" s="186"/>
      <c r="K5" s="242" t="s">
        <v>14</v>
      </c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R5" s="20"/>
      <c r="BE5" s="239" t="s">
        <v>15</v>
      </c>
      <c r="BS5" s="17" t="s">
        <v>6</v>
      </c>
    </row>
    <row r="6" spans="1:74" s="1" customFormat="1" ht="36.950000000000003" customHeight="1" x14ac:dyDescent="0.2">
      <c r="B6" s="20"/>
      <c r="D6" s="188" t="s">
        <v>16</v>
      </c>
      <c r="E6" s="186"/>
      <c r="F6" s="186"/>
      <c r="G6" s="186"/>
      <c r="H6" s="186"/>
      <c r="I6" s="186"/>
      <c r="J6" s="186"/>
      <c r="K6" s="244" t="s">
        <v>17</v>
      </c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R6" s="20"/>
      <c r="BE6" s="240"/>
      <c r="BS6" s="17" t="s">
        <v>6</v>
      </c>
    </row>
    <row r="7" spans="1:74" s="1" customFormat="1" ht="12" customHeight="1" x14ac:dyDescent="0.2">
      <c r="B7" s="20"/>
      <c r="D7" s="189" t="s">
        <v>18</v>
      </c>
      <c r="E7" s="186"/>
      <c r="F7" s="186"/>
      <c r="G7" s="186"/>
      <c r="H7" s="186"/>
      <c r="I7" s="186"/>
      <c r="J7" s="186"/>
      <c r="K7" s="190" t="s">
        <v>1</v>
      </c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6"/>
      <c r="AD7" s="186"/>
      <c r="AE7" s="186"/>
      <c r="AF7" s="186"/>
      <c r="AG7" s="186"/>
      <c r="AH7" s="186"/>
      <c r="AI7" s="186"/>
      <c r="AJ7" s="186"/>
      <c r="AK7" s="189" t="s">
        <v>19</v>
      </c>
      <c r="AL7" s="186"/>
      <c r="AM7" s="186"/>
      <c r="AN7" s="190" t="s">
        <v>1</v>
      </c>
      <c r="AO7" s="186"/>
      <c r="AR7" s="20"/>
      <c r="BE7" s="240"/>
      <c r="BS7" s="17" t="s">
        <v>6</v>
      </c>
    </row>
    <row r="8" spans="1:74" s="1" customFormat="1" ht="12" customHeight="1" x14ac:dyDescent="0.2">
      <c r="B8" s="20"/>
      <c r="D8" s="189" t="s">
        <v>20</v>
      </c>
      <c r="E8" s="186"/>
      <c r="F8" s="186"/>
      <c r="G8" s="186"/>
      <c r="H8" s="186"/>
      <c r="I8" s="186"/>
      <c r="J8" s="186"/>
      <c r="K8" s="190" t="s">
        <v>21</v>
      </c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9" t="s">
        <v>22</v>
      </c>
      <c r="AL8" s="186"/>
      <c r="AM8" s="186"/>
      <c r="AN8" s="184" t="s">
        <v>23</v>
      </c>
      <c r="AO8" s="186"/>
      <c r="AR8" s="20"/>
      <c r="BE8" s="240"/>
      <c r="BS8" s="17" t="s">
        <v>6</v>
      </c>
    </row>
    <row r="9" spans="1:74" s="1" customFormat="1" ht="14.45" customHeight="1" x14ac:dyDescent="0.2">
      <c r="B9" s="20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R9" s="20"/>
      <c r="BE9" s="240"/>
      <c r="BS9" s="17" t="s">
        <v>6</v>
      </c>
    </row>
    <row r="10" spans="1:74" s="1" customFormat="1" ht="12" customHeight="1" x14ac:dyDescent="0.2">
      <c r="B10" s="20"/>
      <c r="D10" s="189" t="s">
        <v>24</v>
      </c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  <c r="AI10" s="186"/>
      <c r="AJ10" s="186"/>
      <c r="AK10" s="189" t="s">
        <v>25</v>
      </c>
      <c r="AL10" s="186"/>
      <c r="AM10" s="186"/>
      <c r="AN10" s="190" t="s">
        <v>26</v>
      </c>
      <c r="AO10" s="186"/>
      <c r="AR10" s="20"/>
      <c r="BE10" s="240"/>
      <c r="BS10" s="17" t="s">
        <v>6</v>
      </c>
    </row>
    <row r="11" spans="1:74" s="1" customFormat="1" ht="18.399999999999999" customHeight="1" x14ac:dyDescent="0.2">
      <c r="B11" s="20"/>
      <c r="D11" s="186"/>
      <c r="E11" s="190" t="s">
        <v>27</v>
      </c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9" t="s">
        <v>28</v>
      </c>
      <c r="AL11" s="186"/>
      <c r="AM11" s="186"/>
      <c r="AN11" s="190" t="s">
        <v>29</v>
      </c>
      <c r="AO11" s="186"/>
      <c r="AR11" s="20"/>
      <c r="BE11" s="240"/>
      <c r="BS11" s="17" t="s">
        <v>6</v>
      </c>
    </row>
    <row r="12" spans="1:74" s="1" customFormat="1" ht="6.95" customHeight="1" x14ac:dyDescent="0.2">
      <c r="B12" s="20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86"/>
      <c r="Y12" s="186"/>
      <c r="Z12" s="186"/>
      <c r="AA12" s="186"/>
      <c r="AB12" s="186"/>
      <c r="AC12" s="186"/>
      <c r="AD12" s="186"/>
      <c r="AE12" s="186"/>
      <c r="AF12" s="186"/>
      <c r="AG12" s="186"/>
      <c r="AH12" s="186"/>
      <c r="AI12" s="186"/>
      <c r="AJ12" s="186"/>
      <c r="AK12" s="186"/>
      <c r="AL12" s="186"/>
      <c r="AM12" s="186"/>
      <c r="AN12" s="186"/>
      <c r="AO12" s="186"/>
      <c r="AR12" s="20"/>
      <c r="BE12" s="240"/>
      <c r="BS12" s="17" t="s">
        <v>6</v>
      </c>
    </row>
    <row r="13" spans="1:74" s="1" customFormat="1" ht="12" customHeight="1" x14ac:dyDescent="0.2">
      <c r="B13" s="20"/>
      <c r="D13" s="189" t="s">
        <v>30</v>
      </c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86"/>
      <c r="AG13" s="186"/>
      <c r="AH13" s="186"/>
      <c r="AI13" s="186"/>
      <c r="AJ13" s="186"/>
      <c r="AK13" s="189" t="s">
        <v>25</v>
      </c>
      <c r="AL13" s="186"/>
      <c r="AM13" s="186"/>
      <c r="AN13" s="183" t="s">
        <v>31</v>
      </c>
      <c r="AO13" s="186"/>
      <c r="AR13" s="20"/>
      <c r="BE13" s="240"/>
      <c r="BS13" s="17" t="s">
        <v>6</v>
      </c>
    </row>
    <row r="14" spans="1:74" ht="12.75" x14ac:dyDescent="0.2">
      <c r="B14" s="20"/>
      <c r="D14" s="186"/>
      <c r="E14" s="245" t="s">
        <v>31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189" t="s">
        <v>28</v>
      </c>
      <c r="AL14" s="186"/>
      <c r="AM14" s="186"/>
      <c r="AN14" s="183" t="s">
        <v>31</v>
      </c>
      <c r="AO14" s="186"/>
      <c r="AR14" s="20"/>
      <c r="BE14" s="240"/>
      <c r="BS14" s="17" t="s">
        <v>6</v>
      </c>
    </row>
    <row r="15" spans="1:74" s="1" customFormat="1" ht="6.95" customHeight="1" x14ac:dyDescent="0.2">
      <c r="B15" s="20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6"/>
      <c r="AM15" s="186"/>
      <c r="AN15" s="186"/>
      <c r="AO15" s="186"/>
      <c r="AR15" s="20"/>
      <c r="BE15" s="240"/>
      <c r="BS15" s="17" t="s">
        <v>3</v>
      </c>
    </row>
    <row r="16" spans="1:74" s="1" customFormat="1" ht="12" customHeight="1" x14ac:dyDescent="0.2">
      <c r="B16" s="20"/>
      <c r="D16" s="189" t="s">
        <v>32</v>
      </c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  <c r="AD16" s="186"/>
      <c r="AE16" s="186"/>
      <c r="AF16" s="186"/>
      <c r="AG16" s="186"/>
      <c r="AH16" s="186"/>
      <c r="AI16" s="186"/>
      <c r="AJ16" s="186"/>
      <c r="AK16" s="189" t="s">
        <v>25</v>
      </c>
      <c r="AL16" s="186"/>
      <c r="AM16" s="186"/>
      <c r="AN16" s="191">
        <v>26475081</v>
      </c>
      <c r="AO16" s="186"/>
      <c r="AR16" s="20"/>
      <c r="BE16" s="240"/>
      <c r="BS16" s="17" t="s">
        <v>3</v>
      </c>
    </row>
    <row r="17" spans="1:71" s="1" customFormat="1" ht="18.399999999999999" customHeight="1" x14ac:dyDescent="0.2">
      <c r="B17" s="20"/>
      <c r="D17" s="186"/>
      <c r="E17" s="190" t="s">
        <v>34</v>
      </c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  <c r="W17" s="186"/>
      <c r="X17" s="186"/>
      <c r="Y17" s="186"/>
      <c r="Z17" s="186"/>
      <c r="AA17" s="186"/>
      <c r="AB17" s="186"/>
      <c r="AC17" s="186"/>
      <c r="AD17" s="186"/>
      <c r="AE17" s="186"/>
      <c r="AF17" s="186"/>
      <c r="AG17" s="186"/>
      <c r="AH17" s="186"/>
      <c r="AI17" s="186"/>
      <c r="AJ17" s="186"/>
      <c r="AK17" s="189" t="s">
        <v>28</v>
      </c>
      <c r="AL17" s="186"/>
      <c r="AM17" s="186"/>
      <c r="AN17" s="190" t="s">
        <v>35</v>
      </c>
      <c r="AO17" s="186"/>
      <c r="AR17" s="20"/>
      <c r="BE17" s="240"/>
      <c r="BS17" s="17" t="s">
        <v>36</v>
      </c>
    </row>
    <row r="18" spans="1:71" s="1" customFormat="1" ht="6.95" customHeight="1" x14ac:dyDescent="0.2">
      <c r="B18" s="20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  <c r="X18" s="186"/>
      <c r="Y18" s="186"/>
      <c r="Z18" s="186"/>
      <c r="AA18" s="186"/>
      <c r="AB18" s="186"/>
      <c r="AC18" s="186"/>
      <c r="AD18" s="186"/>
      <c r="AE18" s="186"/>
      <c r="AF18" s="186"/>
      <c r="AG18" s="186"/>
      <c r="AH18" s="186"/>
      <c r="AI18" s="186"/>
      <c r="AJ18" s="186"/>
      <c r="AK18" s="186"/>
      <c r="AL18" s="186"/>
      <c r="AM18" s="186"/>
      <c r="AN18" s="186"/>
      <c r="AO18" s="186"/>
      <c r="AR18" s="20"/>
      <c r="BE18" s="240"/>
      <c r="BS18" s="17" t="s">
        <v>6</v>
      </c>
    </row>
    <row r="19" spans="1:71" s="1" customFormat="1" ht="12" customHeight="1" x14ac:dyDescent="0.2">
      <c r="B19" s="20"/>
      <c r="D19" s="189" t="s">
        <v>37</v>
      </c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9" t="s">
        <v>25</v>
      </c>
      <c r="AL19" s="186"/>
      <c r="AM19" s="186"/>
      <c r="AN19" s="190" t="s">
        <v>1</v>
      </c>
      <c r="AO19" s="186"/>
      <c r="AR19" s="20"/>
      <c r="BE19" s="240"/>
      <c r="BS19" s="17" t="s">
        <v>6</v>
      </c>
    </row>
    <row r="20" spans="1:71" s="1" customFormat="1" ht="18.399999999999999" customHeight="1" x14ac:dyDescent="0.2">
      <c r="B20" s="20"/>
      <c r="D20" s="186"/>
      <c r="E20" s="190" t="s">
        <v>21</v>
      </c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86"/>
      <c r="Y20" s="186"/>
      <c r="Z20" s="186"/>
      <c r="AA20" s="186"/>
      <c r="AB20" s="186"/>
      <c r="AC20" s="186"/>
      <c r="AD20" s="186"/>
      <c r="AE20" s="186"/>
      <c r="AF20" s="186"/>
      <c r="AG20" s="186"/>
      <c r="AH20" s="186"/>
      <c r="AI20" s="186"/>
      <c r="AJ20" s="186"/>
      <c r="AK20" s="189" t="s">
        <v>28</v>
      </c>
      <c r="AL20" s="186"/>
      <c r="AM20" s="186"/>
      <c r="AN20" s="190" t="s">
        <v>1</v>
      </c>
      <c r="AO20" s="186"/>
      <c r="AR20" s="20"/>
      <c r="BE20" s="240"/>
      <c r="BS20" s="17" t="s">
        <v>36</v>
      </c>
    </row>
    <row r="21" spans="1:71" s="1" customFormat="1" ht="6.95" customHeight="1" x14ac:dyDescent="0.2">
      <c r="B21" s="20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86"/>
      <c r="Y21" s="186"/>
      <c r="Z21" s="186"/>
      <c r="AA21" s="186"/>
      <c r="AB21" s="186"/>
      <c r="AC21" s="186"/>
      <c r="AD21" s="186"/>
      <c r="AE21" s="186"/>
      <c r="AF21" s="186"/>
      <c r="AG21" s="186"/>
      <c r="AH21" s="186"/>
      <c r="AI21" s="186"/>
      <c r="AJ21" s="186"/>
      <c r="AK21" s="186"/>
      <c r="AL21" s="186"/>
      <c r="AM21" s="186"/>
      <c r="AN21" s="186"/>
      <c r="AO21" s="186"/>
      <c r="AR21" s="20"/>
      <c r="BE21" s="240"/>
    </row>
    <row r="22" spans="1:71" s="1" customFormat="1" ht="12" customHeight="1" x14ac:dyDescent="0.2">
      <c r="B22" s="20"/>
      <c r="D22" s="189" t="s">
        <v>38</v>
      </c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R22" s="20"/>
      <c r="BE22" s="240"/>
    </row>
    <row r="23" spans="1:71" s="1" customFormat="1" ht="59.25" customHeight="1" x14ac:dyDescent="0.2">
      <c r="B23" s="20"/>
      <c r="D23" s="186"/>
      <c r="E23" s="247" t="s">
        <v>39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O23" s="186"/>
      <c r="AR23" s="20"/>
      <c r="BE23" s="240"/>
    </row>
    <row r="24" spans="1:71" s="1" customFormat="1" ht="6.95" customHeight="1" x14ac:dyDescent="0.2">
      <c r="B24" s="20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R24" s="20"/>
      <c r="BE24" s="240"/>
    </row>
    <row r="25" spans="1:71" s="1" customFormat="1" ht="6.95" customHeight="1" x14ac:dyDescent="0.2">
      <c r="B25" s="20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92"/>
      <c r="AI25" s="192"/>
      <c r="AJ25" s="192"/>
      <c r="AK25" s="192"/>
      <c r="AL25" s="192"/>
      <c r="AM25" s="192"/>
      <c r="AN25" s="192"/>
      <c r="AO25" s="192"/>
      <c r="AR25" s="20"/>
      <c r="BE25" s="240"/>
    </row>
    <row r="26" spans="1:71" s="2" customFormat="1" ht="25.9" customHeight="1" x14ac:dyDescent="0.2">
      <c r="A26" s="28"/>
      <c r="B26" s="29"/>
      <c r="C26" s="28"/>
      <c r="D26" s="193" t="s">
        <v>40</v>
      </c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/>
      <c r="AE26" s="194"/>
      <c r="AF26" s="194"/>
      <c r="AG26" s="194"/>
      <c r="AH26" s="194"/>
      <c r="AI26" s="194"/>
      <c r="AJ26" s="194"/>
      <c r="AK26" s="248">
        <f>ROUND(AG94,2)</f>
        <v>0</v>
      </c>
      <c r="AL26" s="249"/>
      <c r="AM26" s="249"/>
      <c r="AN26" s="249"/>
      <c r="AO26" s="249"/>
      <c r="AP26" s="28"/>
      <c r="AQ26" s="28"/>
      <c r="AR26" s="29"/>
      <c r="BE26" s="240"/>
    </row>
    <row r="27" spans="1:71" s="2" customFormat="1" ht="6.95" customHeight="1" x14ac:dyDescent="0.2">
      <c r="A27" s="28"/>
      <c r="B27" s="29"/>
      <c r="C27" s="28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28"/>
      <c r="AQ27" s="28"/>
      <c r="AR27" s="29"/>
      <c r="BE27" s="240"/>
    </row>
    <row r="28" spans="1:71" s="2" customFormat="1" ht="12.75" x14ac:dyDescent="0.2">
      <c r="A28" s="28"/>
      <c r="B28" s="29"/>
      <c r="C28" s="28"/>
      <c r="D28" s="195"/>
      <c r="E28" s="195"/>
      <c r="F28" s="195"/>
      <c r="G28" s="195"/>
      <c r="H28" s="195"/>
      <c r="I28" s="195"/>
      <c r="J28" s="195"/>
      <c r="K28" s="195"/>
      <c r="L28" s="250" t="s">
        <v>41</v>
      </c>
      <c r="M28" s="250"/>
      <c r="N28" s="250"/>
      <c r="O28" s="250"/>
      <c r="P28" s="250"/>
      <c r="Q28" s="195"/>
      <c r="R28" s="195"/>
      <c r="S28" s="195"/>
      <c r="T28" s="195"/>
      <c r="U28" s="195"/>
      <c r="V28" s="195"/>
      <c r="W28" s="250" t="s">
        <v>42</v>
      </c>
      <c r="X28" s="250"/>
      <c r="Y28" s="250"/>
      <c r="Z28" s="250"/>
      <c r="AA28" s="250"/>
      <c r="AB28" s="250"/>
      <c r="AC28" s="250"/>
      <c r="AD28" s="250"/>
      <c r="AE28" s="250"/>
      <c r="AF28" s="195"/>
      <c r="AG28" s="195"/>
      <c r="AH28" s="195"/>
      <c r="AI28" s="195"/>
      <c r="AJ28" s="195"/>
      <c r="AK28" s="250" t="s">
        <v>43</v>
      </c>
      <c r="AL28" s="250"/>
      <c r="AM28" s="250"/>
      <c r="AN28" s="250"/>
      <c r="AO28" s="250"/>
      <c r="AP28" s="28"/>
      <c r="AQ28" s="28"/>
      <c r="AR28" s="29"/>
      <c r="BE28" s="240"/>
    </row>
    <row r="29" spans="1:71" s="3" customFormat="1" ht="14.45" customHeight="1" x14ac:dyDescent="0.2">
      <c r="B29" s="32"/>
      <c r="D29" s="189" t="s">
        <v>44</v>
      </c>
      <c r="E29" s="196"/>
      <c r="F29" s="189" t="s">
        <v>45</v>
      </c>
      <c r="G29" s="196"/>
      <c r="H29" s="196"/>
      <c r="I29" s="196"/>
      <c r="J29" s="196"/>
      <c r="K29" s="196"/>
      <c r="L29" s="253">
        <v>0.21</v>
      </c>
      <c r="M29" s="252"/>
      <c r="N29" s="252"/>
      <c r="O29" s="252"/>
      <c r="P29" s="252"/>
      <c r="Q29" s="196"/>
      <c r="R29" s="196"/>
      <c r="S29" s="196"/>
      <c r="T29" s="196"/>
      <c r="U29" s="196"/>
      <c r="V29" s="196"/>
      <c r="W29" s="251">
        <f>ROUND(AZ94, 2)</f>
        <v>0</v>
      </c>
      <c r="X29" s="252"/>
      <c r="Y29" s="252"/>
      <c r="Z29" s="252"/>
      <c r="AA29" s="252"/>
      <c r="AB29" s="252"/>
      <c r="AC29" s="252"/>
      <c r="AD29" s="252"/>
      <c r="AE29" s="252"/>
      <c r="AF29" s="196"/>
      <c r="AG29" s="196"/>
      <c r="AH29" s="196"/>
      <c r="AI29" s="196"/>
      <c r="AJ29" s="196"/>
      <c r="AK29" s="251">
        <f>ROUND(AV94, 2)</f>
        <v>0</v>
      </c>
      <c r="AL29" s="252"/>
      <c r="AM29" s="252"/>
      <c r="AN29" s="252"/>
      <c r="AO29" s="252"/>
      <c r="AR29" s="32"/>
      <c r="BE29" s="241"/>
    </row>
    <row r="30" spans="1:71" s="3" customFormat="1" ht="14.45" customHeight="1" x14ac:dyDescent="0.2">
      <c r="B30" s="32"/>
      <c r="D30" s="196"/>
      <c r="E30" s="196"/>
      <c r="F30" s="189" t="s">
        <v>46</v>
      </c>
      <c r="G30" s="196"/>
      <c r="H30" s="196"/>
      <c r="I30" s="196"/>
      <c r="J30" s="196"/>
      <c r="K30" s="196"/>
      <c r="L30" s="253">
        <v>0.15</v>
      </c>
      <c r="M30" s="252"/>
      <c r="N30" s="252"/>
      <c r="O30" s="252"/>
      <c r="P30" s="252"/>
      <c r="Q30" s="196"/>
      <c r="R30" s="196"/>
      <c r="S30" s="196"/>
      <c r="T30" s="196"/>
      <c r="U30" s="196"/>
      <c r="V30" s="196"/>
      <c r="W30" s="251">
        <f>ROUND(BA94, 2)</f>
        <v>0</v>
      </c>
      <c r="X30" s="252"/>
      <c r="Y30" s="252"/>
      <c r="Z30" s="252"/>
      <c r="AA30" s="252"/>
      <c r="AB30" s="252"/>
      <c r="AC30" s="252"/>
      <c r="AD30" s="252"/>
      <c r="AE30" s="252"/>
      <c r="AF30" s="196"/>
      <c r="AG30" s="196"/>
      <c r="AH30" s="196"/>
      <c r="AI30" s="196"/>
      <c r="AJ30" s="196"/>
      <c r="AK30" s="251">
        <f>ROUND(AW94, 2)</f>
        <v>0</v>
      </c>
      <c r="AL30" s="252"/>
      <c r="AM30" s="252"/>
      <c r="AN30" s="252"/>
      <c r="AO30" s="252"/>
      <c r="AR30" s="32"/>
      <c r="BE30" s="241"/>
    </row>
    <row r="31" spans="1:71" s="3" customFormat="1" ht="14.45" hidden="1" customHeight="1" x14ac:dyDescent="0.2">
      <c r="B31" s="32"/>
      <c r="D31" s="196"/>
      <c r="E31" s="196"/>
      <c r="F31" s="189" t="s">
        <v>47</v>
      </c>
      <c r="G31" s="196"/>
      <c r="H31" s="196"/>
      <c r="I31" s="196"/>
      <c r="J31" s="196"/>
      <c r="K31" s="196"/>
      <c r="L31" s="253">
        <v>0.21</v>
      </c>
      <c r="M31" s="252"/>
      <c r="N31" s="252"/>
      <c r="O31" s="252"/>
      <c r="P31" s="252"/>
      <c r="Q31" s="196"/>
      <c r="R31" s="196"/>
      <c r="S31" s="196"/>
      <c r="T31" s="196"/>
      <c r="U31" s="196"/>
      <c r="V31" s="196"/>
      <c r="W31" s="251">
        <f>ROUND(BB94, 2)</f>
        <v>0</v>
      </c>
      <c r="X31" s="252"/>
      <c r="Y31" s="252"/>
      <c r="Z31" s="252"/>
      <c r="AA31" s="252"/>
      <c r="AB31" s="252"/>
      <c r="AC31" s="252"/>
      <c r="AD31" s="252"/>
      <c r="AE31" s="252"/>
      <c r="AF31" s="196"/>
      <c r="AG31" s="196"/>
      <c r="AH31" s="196"/>
      <c r="AI31" s="196"/>
      <c r="AJ31" s="196"/>
      <c r="AK31" s="251">
        <v>0</v>
      </c>
      <c r="AL31" s="252"/>
      <c r="AM31" s="252"/>
      <c r="AN31" s="252"/>
      <c r="AO31" s="252"/>
      <c r="AR31" s="32"/>
      <c r="BE31" s="241"/>
    </row>
    <row r="32" spans="1:71" s="3" customFormat="1" ht="14.45" hidden="1" customHeight="1" x14ac:dyDescent="0.2">
      <c r="B32" s="32"/>
      <c r="D32" s="196"/>
      <c r="E32" s="196"/>
      <c r="F32" s="189" t="s">
        <v>48</v>
      </c>
      <c r="G32" s="196"/>
      <c r="H32" s="196"/>
      <c r="I32" s="196"/>
      <c r="J32" s="196"/>
      <c r="K32" s="196"/>
      <c r="L32" s="253">
        <v>0.15</v>
      </c>
      <c r="M32" s="252"/>
      <c r="N32" s="252"/>
      <c r="O32" s="252"/>
      <c r="P32" s="252"/>
      <c r="Q32" s="196"/>
      <c r="R32" s="196"/>
      <c r="S32" s="196"/>
      <c r="T32" s="196"/>
      <c r="U32" s="196"/>
      <c r="V32" s="196"/>
      <c r="W32" s="251">
        <f>ROUND(BC94, 2)</f>
        <v>0</v>
      </c>
      <c r="X32" s="252"/>
      <c r="Y32" s="252"/>
      <c r="Z32" s="252"/>
      <c r="AA32" s="252"/>
      <c r="AB32" s="252"/>
      <c r="AC32" s="252"/>
      <c r="AD32" s="252"/>
      <c r="AE32" s="252"/>
      <c r="AF32" s="196"/>
      <c r="AG32" s="196"/>
      <c r="AH32" s="196"/>
      <c r="AI32" s="196"/>
      <c r="AJ32" s="196"/>
      <c r="AK32" s="251">
        <v>0</v>
      </c>
      <c r="AL32" s="252"/>
      <c r="AM32" s="252"/>
      <c r="AN32" s="252"/>
      <c r="AO32" s="252"/>
      <c r="AR32" s="32"/>
      <c r="BE32" s="241"/>
    </row>
    <row r="33" spans="1:57" s="3" customFormat="1" ht="14.45" hidden="1" customHeight="1" x14ac:dyDescent="0.2">
      <c r="B33" s="32"/>
      <c r="D33" s="196"/>
      <c r="E33" s="196"/>
      <c r="F33" s="189" t="s">
        <v>49</v>
      </c>
      <c r="G33" s="196"/>
      <c r="H33" s="196"/>
      <c r="I33" s="196"/>
      <c r="J33" s="196"/>
      <c r="K33" s="196"/>
      <c r="L33" s="253">
        <v>0</v>
      </c>
      <c r="M33" s="252"/>
      <c r="N33" s="252"/>
      <c r="O33" s="252"/>
      <c r="P33" s="252"/>
      <c r="Q33" s="196"/>
      <c r="R33" s="196"/>
      <c r="S33" s="196"/>
      <c r="T33" s="196"/>
      <c r="U33" s="196"/>
      <c r="V33" s="196"/>
      <c r="W33" s="251">
        <f>ROUND(BD94, 2)</f>
        <v>0</v>
      </c>
      <c r="X33" s="252"/>
      <c r="Y33" s="252"/>
      <c r="Z33" s="252"/>
      <c r="AA33" s="252"/>
      <c r="AB33" s="252"/>
      <c r="AC33" s="252"/>
      <c r="AD33" s="252"/>
      <c r="AE33" s="252"/>
      <c r="AF33" s="196"/>
      <c r="AG33" s="196"/>
      <c r="AH33" s="196"/>
      <c r="AI33" s="196"/>
      <c r="AJ33" s="196"/>
      <c r="AK33" s="251">
        <v>0</v>
      </c>
      <c r="AL33" s="252"/>
      <c r="AM33" s="252"/>
      <c r="AN33" s="252"/>
      <c r="AO33" s="252"/>
      <c r="AR33" s="32"/>
      <c r="BE33" s="241"/>
    </row>
    <row r="34" spans="1:57" s="2" customFormat="1" ht="6.95" customHeight="1" x14ac:dyDescent="0.2">
      <c r="A34" s="28"/>
      <c r="B34" s="29"/>
      <c r="C34" s="28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95"/>
      <c r="P34" s="195"/>
      <c r="Q34" s="195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  <c r="AD34" s="195"/>
      <c r="AE34" s="195"/>
      <c r="AF34" s="195"/>
      <c r="AG34" s="195"/>
      <c r="AH34" s="195"/>
      <c r="AI34" s="195"/>
      <c r="AJ34" s="195"/>
      <c r="AK34" s="195"/>
      <c r="AL34" s="195"/>
      <c r="AM34" s="195"/>
      <c r="AN34" s="195"/>
      <c r="AO34" s="195"/>
      <c r="AP34" s="28"/>
      <c r="AQ34" s="28"/>
      <c r="AR34" s="29"/>
      <c r="BE34" s="240"/>
    </row>
    <row r="35" spans="1:57" s="2" customFormat="1" ht="25.9" customHeight="1" x14ac:dyDescent="0.2">
      <c r="A35" s="28"/>
      <c r="B35" s="29"/>
      <c r="C35" s="33"/>
      <c r="D35" s="197" t="s">
        <v>50</v>
      </c>
      <c r="E35" s="198"/>
      <c r="F35" s="198"/>
      <c r="G35" s="198"/>
      <c r="H35" s="198"/>
      <c r="I35" s="198"/>
      <c r="J35" s="198"/>
      <c r="K35" s="198"/>
      <c r="L35" s="198"/>
      <c r="M35" s="198"/>
      <c r="N35" s="198"/>
      <c r="O35" s="198"/>
      <c r="P35" s="198"/>
      <c r="Q35" s="198"/>
      <c r="R35" s="198"/>
      <c r="S35" s="198"/>
      <c r="T35" s="199" t="s">
        <v>51</v>
      </c>
      <c r="U35" s="198"/>
      <c r="V35" s="198"/>
      <c r="W35" s="198"/>
      <c r="X35" s="254" t="s">
        <v>52</v>
      </c>
      <c r="Y35" s="255"/>
      <c r="Z35" s="255"/>
      <c r="AA35" s="255"/>
      <c r="AB35" s="255"/>
      <c r="AC35" s="198"/>
      <c r="AD35" s="198"/>
      <c r="AE35" s="198"/>
      <c r="AF35" s="198"/>
      <c r="AG35" s="198"/>
      <c r="AH35" s="198"/>
      <c r="AI35" s="198"/>
      <c r="AJ35" s="198"/>
      <c r="AK35" s="256">
        <f>SUM(AK26:AK33)</f>
        <v>0</v>
      </c>
      <c r="AL35" s="255"/>
      <c r="AM35" s="255"/>
      <c r="AN35" s="255"/>
      <c r="AO35" s="257"/>
      <c r="AP35" s="33"/>
      <c r="AQ35" s="33"/>
      <c r="AR35" s="29"/>
      <c r="BE35" s="28"/>
    </row>
    <row r="36" spans="1:57" s="2" customFormat="1" ht="6.95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 x14ac:dyDescent="0.2">
      <c r="B38" s="20"/>
      <c r="AR38" s="20"/>
    </row>
    <row r="39" spans="1:57" s="1" customFormat="1" ht="14.45" customHeight="1" x14ac:dyDescent="0.2">
      <c r="B39" s="20"/>
      <c r="AR39" s="20"/>
    </row>
    <row r="40" spans="1:57" s="1" customFormat="1" ht="14.45" customHeight="1" x14ac:dyDescent="0.2">
      <c r="B40" s="20"/>
      <c r="AR40" s="20"/>
    </row>
    <row r="41" spans="1:57" s="1" customFormat="1" ht="14.45" customHeight="1" x14ac:dyDescent="0.2">
      <c r="B41" s="20"/>
      <c r="AR41" s="20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2" customFormat="1" ht="14.45" customHeight="1" x14ac:dyDescent="0.2">
      <c r="B49" s="34"/>
      <c r="D49" s="35" t="s">
        <v>53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54</v>
      </c>
      <c r="AI49" s="36"/>
      <c r="AJ49" s="36"/>
      <c r="AK49" s="36"/>
      <c r="AL49" s="36"/>
      <c r="AM49" s="36"/>
      <c r="AN49" s="36"/>
      <c r="AO49" s="36"/>
      <c r="AR49" s="34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2.75" x14ac:dyDescent="0.2">
      <c r="A60" s="28"/>
      <c r="B60" s="29"/>
      <c r="C60" s="28"/>
      <c r="D60" s="37" t="s">
        <v>55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7" t="s">
        <v>56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7" t="s">
        <v>55</v>
      </c>
      <c r="AI60" s="30"/>
      <c r="AJ60" s="30"/>
      <c r="AK60" s="30"/>
      <c r="AL60" s="30"/>
      <c r="AM60" s="37" t="s">
        <v>56</v>
      </c>
      <c r="AN60" s="30"/>
      <c r="AO60" s="30"/>
      <c r="AP60" s="28"/>
      <c r="AQ60" s="28"/>
      <c r="AR60" s="29"/>
      <c r="BE60" s="28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2.75" x14ac:dyDescent="0.2">
      <c r="A64" s="28"/>
      <c r="B64" s="29"/>
      <c r="C64" s="28"/>
      <c r="D64" s="35" t="s">
        <v>57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5" t="s">
        <v>58</v>
      </c>
      <c r="AI64" s="38"/>
      <c r="AJ64" s="38"/>
      <c r="AK64" s="38"/>
      <c r="AL64" s="38"/>
      <c r="AM64" s="38"/>
      <c r="AN64" s="38"/>
      <c r="AO64" s="38"/>
      <c r="AP64" s="28"/>
      <c r="AQ64" s="28"/>
      <c r="AR64" s="29"/>
      <c r="BE64" s="28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2.75" x14ac:dyDescent="0.2">
      <c r="A75" s="28"/>
      <c r="B75" s="29"/>
      <c r="C75" s="28"/>
      <c r="D75" s="37" t="s">
        <v>55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7" t="s">
        <v>56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7" t="s">
        <v>55</v>
      </c>
      <c r="AI75" s="30"/>
      <c r="AJ75" s="30"/>
      <c r="AK75" s="30"/>
      <c r="AL75" s="30"/>
      <c r="AM75" s="37" t="s">
        <v>56</v>
      </c>
      <c r="AN75" s="30"/>
      <c r="AO75" s="30"/>
      <c r="AP75" s="28"/>
      <c r="AQ75" s="28"/>
      <c r="AR75" s="29"/>
      <c r="BE75" s="28"/>
    </row>
    <row r="76" spans="1:57" s="2" customFormat="1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 x14ac:dyDescent="0.2">
      <c r="A77" s="2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9"/>
      <c r="BE77" s="28"/>
    </row>
    <row r="81" spans="1:91" s="2" customFormat="1" ht="6.95" customHeight="1" x14ac:dyDescent="0.2">
      <c r="A81" s="28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9"/>
      <c r="BE81" s="28"/>
    </row>
    <row r="82" spans="1:91" s="2" customFormat="1" ht="24.95" customHeight="1" x14ac:dyDescent="0.2">
      <c r="A82" s="28"/>
      <c r="B82" s="29"/>
      <c r="C82" s="21" t="s">
        <v>59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 x14ac:dyDescent="0.2">
      <c r="B84" s="43"/>
      <c r="C84" s="25" t="s">
        <v>13</v>
      </c>
      <c r="L84" s="4" t="str">
        <f>K5</f>
        <v>Holesovice_20200219</v>
      </c>
      <c r="AR84" s="43"/>
    </row>
    <row r="85" spans="1:91" s="5" customFormat="1" ht="36.950000000000003" customHeight="1" x14ac:dyDescent="0.2">
      <c r="B85" s="44"/>
      <c r="C85" s="45" t="s">
        <v>16</v>
      </c>
      <c r="L85" s="277" t="str">
        <f>K6</f>
        <v>Vltava ř.km 49,8 - 49,9, Holešovice - kotevní stání - DPS</v>
      </c>
      <c r="M85" s="278"/>
      <c r="N85" s="278"/>
      <c r="O85" s="278"/>
      <c r="P85" s="278"/>
      <c r="Q85" s="278"/>
      <c r="R85" s="278"/>
      <c r="S85" s="278"/>
      <c r="T85" s="278"/>
      <c r="U85" s="278"/>
      <c r="V85" s="278"/>
      <c r="W85" s="278"/>
      <c r="X85" s="278"/>
      <c r="Y85" s="278"/>
      <c r="Z85" s="278"/>
      <c r="AA85" s="278"/>
      <c r="AB85" s="278"/>
      <c r="AC85" s="278"/>
      <c r="AD85" s="278"/>
      <c r="AE85" s="278"/>
      <c r="AF85" s="278"/>
      <c r="AG85" s="278"/>
      <c r="AH85" s="278"/>
      <c r="AI85" s="278"/>
      <c r="AJ85" s="278"/>
      <c r="AK85" s="278"/>
      <c r="AL85" s="278"/>
      <c r="AM85" s="278"/>
      <c r="AN85" s="278"/>
      <c r="AO85" s="278"/>
      <c r="AR85" s="44"/>
    </row>
    <row r="86" spans="1:91" s="2" customFormat="1" ht="6.95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 x14ac:dyDescent="0.2">
      <c r="A87" s="28"/>
      <c r="B87" s="29"/>
      <c r="C87" s="25" t="s">
        <v>20</v>
      </c>
      <c r="D87" s="28"/>
      <c r="E87" s="28"/>
      <c r="F87" s="28"/>
      <c r="G87" s="28"/>
      <c r="H87" s="28"/>
      <c r="I87" s="28"/>
      <c r="J87" s="28"/>
      <c r="K87" s="28"/>
      <c r="L87" s="46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22</v>
      </c>
      <c r="AJ87" s="28"/>
      <c r="AK87" s="28"/>
      <c r="AL87" s="28"/>
      <c r="AM87" s="258" t="str">
        <f>IF(AN8= "","",AN8)</f>
        <v>19. 2. 2020</v>
      </c>
      <c r="AN87" s="258"/>
      <c r="AO87" s="28"/>
      <c r="AP87" s="28"/>
      <c r="AQ87" s="28"/>
      <c r="AR87" s="29"/>
      <c r="BE87" s="28"/>
    </row>
    <row r="88" spans="1:91" s="2" customFormat="1" ht="6.95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 x14ac:dyDescent="0.2">
      <c r="A89" s="28"/>
      <c r="B89" s="29"/>
      <c r="C89" s="25" t="s">
        <v>24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Povodí Vltavy, státní podnik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32</v>
      </c>
      <c r="AJ89" s="28"/>
      <c r="AK89" s="28"/>
      <c r="AL89" s="28"/>
      <c r="AM89" s="259" t="str">
        <f>IF(E17="","",E17)</f>
        <v>Sweco Hydroprojekt a.s.</v>
      </c>
      <c r="AN89" s="260"/>
      <c r="AO89" s="260"/>
      <c r="AP89" s="260"/>
      <c r="AQ89" s="28"/>
      <c r="AR89" s="29"/>
      <c r="AS89" s="261" t="s">
        <v>60</v>
      </c>
      <c r="AT89" s="262"/>
      <c r="AU89" s="48"/>
      <c r="AV89" s="48"/>
      <c r="AW89" s="48"/>
      <c r="AX89" s="48"/>
      <c r="AY89" s="48"/>
      <c r="AZ89" s="48"/>
      <c r="BA89" s="48"/>
      <c r="BB89" s="48"/>
      <c r="BC89" s="48"/>
      <c r="BD89" s="49"/>
      <c r="BE89" s="28"/>
    </row>
    <row r="90" spans="1:91" s="2" customFormat="1" ht="15.2" customHeight="1" x14ac:dyDescent="0.2">
      <c r="A90" s="28"/>
      <c r="B90" s="29"/>
      <c r="C90" s="25" t="s">
        <v>30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37</v>
      </c>
      <c r="AJ90" s="28"/>
      <c r="AK90" s="28"/>
      <c r="AL90" s="28"/>
      <c r="AM90" s="259" t="str">
        <f>IF(E20="","",E20)</f>
        <v xml:space="preserve"> </v>
      </c>
      <c r="AN90" s="260"/>
      <c r="AO90" s="260"/>
      <c r="AP90" s="260"/>
      <c r="AQ90" s="28"/>
      <c r="AR90" s="29"/>
      <c r="AS90" s="263"/>
      <c r="AT90" s="264"/>
      <c r="AU90" s="50"/>
      <c r="AV90" s="50"/>
      <c r="AW90" s="50"/>
      <c r="AX90" s="50"/>
      <c r="AY90" s="50"/>
      <c r="AZ90" s="50"/>
      <c r="BA90" s="50"/>
      <c r="BB90" s="50"/>
      <c r="BC90" s="50"/>
      <c r="BD90" s="51"/>
      <c r="BE90" s="28"/>
    </row>
    <row r="91" spans="1:91" s="2" customFormat="1" ht="10.9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63"/>
      <c r="AT91" s="264"/>
      <c r="AU91" s="50"/>
      <c r="AV91" s="50"/>
      <c r="AW91" s="50"/>
      <c r="AX91" s="50"/>
      <c r="AY91" s="50"/>
      <c r="AZ91" s="50"/>
      <c r="BA91" s="50"/>
      <c r="BB91" s="50"/>
      <c r="BC91" s="50"/>
      <c r="BD91" s="51"/>
      <c r="BE91" s="28"/>
    </row>
    <row r="92" spans="1:91" s="2" customFormat="1" ht="29.25" customHeight="1" x14ac:dyDescent="0.2">
      <c r="A92" s="28"/>
      <c r="B92" s="29"/>
      <c r="C92" s="272" t="s">
        <v>61</v>
      </c>
      <c r="D92" s="273"/>
      <c r="E92" s="273"/>
      <c r="F92" s="273"/>
      <c r="G92" s="273"/>
      <c r="H92" s="52"/>
      <c r="I92" s="274" t="s">
        <v>62</v>
      </c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5" t="s">
        <v>63</v>
      </c>
      <c r="AH92" s="273"/>
      <c r="AI92" s="273"/>
      <c r="AJ92" s="273"/>
      <c r="AK92" s="273"/>
      <c r="AL92" s="273"/>
      <c r="AM92" s="273"/>
      <c r="AN92" s="274" t="s">
        <v>64</v>
      </c>
      <c r="AO92" s="273"/>
      <c r="AP92" s="276"/>
      <c r="AQ92" s="53" t="s">
        <v>65</v>
      </c>
      <c r="AR92" s="29"/>
      <c r="AS92" s="54" t="s">
        <v>66</v>
      </c>
      <c r="AT92" s="55" t="s">
        <v>67</v>
      </c>
      <c r="AU92" s="55" t="s">
        <v>68</v>
      </c>
      <c r="AV92" s="55" t="s">
        <v>69</v>
      </c>
      <c r="AW92" s="55" t="s">
        <v>70</v>
      </c>
      <c r="AX92" s="55" t="s">
        <v>71</v>
      </c>
      <c r="AY92" s="55" t="s">
        <v>72</v>
      </c>
      <c r="AZ92" s="55" t="s">
        <v>73</v>
      </c>
      <c r="BA92" s="55" t="s">
        <v>74</v>
      </c>
      <c r="BB92" s="55" t="s">
        <v>75</v>
      </c>
      <c r="BC92" s="55" t="s">
        <v>76</v>
      </c>
      <c r="BD92" s="56" t="s">
        <v>77</v>
      </c>
      <c r="BE92" s="28"/>
    </row>
    <row r="93" spans="1:91" s="2" customFormat="1" ht="10.9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57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9"/>
      <c r="BE93" s="28"/>
    </row>
    <row r="94" spans="1:91" s="6" customFormat="1" ht="32.450000000000003" customHeight="1" x14ac:dyDescent="0.2">
      <c r="B94" s="60"/>
      <c r="C94" s="61" t="s">
        <v>78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70">
        <f>ROUND(SUM(AG95:AG96),2)</f>
        <v>0</v>
      </c>
      <c r="AH94" s="270"/>
      <c r="AI94" s="270"/>
      <c r="AJ94" s="270"/>
      <c r="AK94" s="270"/>
      <c r="AL94" s="270"/>
      <c r="AM94" s="270"/>
      <c r="AN94" s="271">
        <f>SUM(AG94,AT94)</f>
        <v>0</v>
      </c>
      <c r="AO94" s="271"/>
      <c r="AP94" s="271"/>
      <c r="AQ94" s="64" t="s">
        <v>1</v>
      </c>
      <c r="AR94" s="60"/>
      <c r="AS94" s="65">
        <f>ROUND(SUM(AS95:AS96),2)</f>
        <v>0</v>
      </c>
      <c r="AT94" s="66">
        <f>ROUND(SUM(AV94:AW94),2)</f>
        <v>0</v>
      </c>
      <c r="AU94" s="67">
        <f>ROUND(SUM(AU95:AU96),5)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ROUND(SUM(AZ95:AZ96),2)</f>
        <v>0</v>
      </c>
      <c r="BA94" s="66">
        <f>ROUND(SUM(BA95:BA96),2)</f>
        <v>0</v>
      </c>
      <c r="BB94" s="66">
        <f>ROUND(SUM(BB95:BB96),2)</f>
        <v>0</v>
      </c>
      <c r="BC94" s="66">
        <f>ROUND(SUM(BC95:BC96),2)</f>
        <v>0</v>
      </c>
      <c r="BD94" s="68">
        <f>ROUND(SUM(BD95:BD96),2)</f>
        <v>0</v>
      </c>
      <c r="BS94" s="69" t="s">
        <v>79</v>
      </c>
      <c r="BT94" s="69" t="s">
        <v>80</v>
      </c>
      <c r="BU94" s="70" t="s">
        <v>81</v>
      </c>
      <c r="BV94" s="69" t="s">
        <v>82</v>
      </c>
      <c r="BW94" s="69" t="s">
        <v>4</v>
      </c>
      <c r="BX94" s="69" t="s">
        <v>83</v>
      </c>
      <c r="CL94" s="69" t="s">
        <v>1</v>
      </c>
    </row>
    <row r="95" spans="1:91" s="7" customFormat="1" ht="24.75" customHeight="1" x14ac:dyDescent="0.2">
      <c r="A95" s="71" t="s">
        <v>84</v>
      </c>
      <c r="B95" s="72"/>
      <c r="C95" s="73"/>
      <c r="D95" s="269" t="s">
        <v>85</v>
      </c>
      <c r="E95" s="269"/>
      <c r="F95" s="269"/>
      <c r="G95" s="269"/>
      <c r="H95" s="269"/>
      <c r="I95" s="74"/>
      <c r="J95" s="269" t="s">
        <v>86</v>
      </c>
      <c r="K95" s="269"/>
      <c r="L95" s="269"/>
      <c r="M95" s="269"/>
      <c r="N95" s="269"/>
      <c r="O95" s="269"/>
      <c r="P95" s="269"/>
      <c r="Q95" s="269"/>
      <c r="R95" s="269"/>
      <c r="S95" s="269"/>
      <c r="T95" s="269"/>
      <c r="U95" s="269"/>
      <c r="V95" s="269"/>
      <c r="W95" s="269"/>
      <c r="X95" s="269"/>
      <c r="Y95" s="269"/>
      <c r="Z95" s="269"/>
      <c r="AA95" s="269"/>
      <c r="AB95" s="269"/>
      <c r="AC95" s="269"/>
      <c r="AD95" s="269"/>
      <c r="AE95" s="269"/>
      <c r="AF95" s="269"/>
      <c r="AG95" s="267">
        <f>'01 - Vltava ř.km 49,8 - 4...'!J30</f>
        <v>0</v>
      </c>
      <c r="AH95" s="268"/>
      <c r="AI95" s="268"/>
      <c r="AJ95" s="268"/>
      <c r="AK95" s="268"/>
      <c r="AL95" s="268"/>
      <c r="AM95" s="268"/>
      <c r="AN95" s="267">
        <f>SUM(AG95,AT95)</f>
        <v>0</v>
      </c>
      <c r="AO95" s="268"/>
      <c r="AP95" s="268"/>
      <c r="AQ95" s="75" t="s">
        <v>87</v>
      </c>
      <c r="AR95" s="72"/>
      <c r="AS95" s="76">
        <v>0</v>
      </c>
      <c r="AT95" s="77">
        <f>ROUND(SUM(AV95:AW95),2)</f>
        <v>0</v>
      </c>
      <c r="AU95" s="78">
        <f>'01 - Vltava ř.km 49,8 - 4...'!P123</f>
        <v>0</v>
      </c>
      <c r="AV95" s="77">
        <f>'01 - Vltava ř.km 49,8 - 4...'!J33</f>
        <v>0</v>
      </c>
      <c r="AW95" s="77">
        <f>'01 - Vltava ř.km 49,8 - 4...'!J34</f>
        <v>0</v>
      </c>
      <c r="AX95" s="77">
        <f>'01 - Vltava ř.km 49,8 - 4...'!J35</f>
        <v>0</v>
      </c>
      <c r="AY95" s="77">
        <f>'01 - Vltava ř.km 49,8 - 4...'!J36</f>
        <v>0</v>
      </c>
      <c r="AZ95" s="77">
        <f>'01 - Vltava ř.km 49,8 - 4...'!F33</f>
        <v>0</v>
      </c>
      <c r="BA95" s="77">
        <f>'01 - Vltava ř.km 49,8 - 4...'!F34</f>
        <v>0</v>
      </c>
      <c r="BB95" s="77">
        <f>'01 - Vltava ř.km 49,8 - 4...'!F35</f>
        <v>0</v>
      </c>
      <c r="BC95" s="77">
        <f>'01 - Vltava ř.km 49,8 - 4...'!F36</f>
        <v>0</v>
      </c>
      <c r="BD95" s="79">
        <f>'01 - Vltava ř.km 49,8 - 4...'!F37</f>
        <v>0</v>
      </c>
      <c r="BT95" s="80" t="s">
        <v>88</v>
      </c>
      <c r="BV95" s="80" t="s">
        <v>82</v>
      </c>
      <c r="BW95" s="80" t="s">
        <v>89</v>
      </c>
      <c r="BX95" s="80" t="s">
        <v>4</v>
      </c>
      <c r="CL95" s="80" t="s">
        <v>1</v>
      </c>
      <c r="CM95" s="80" t="s">
        <v>90</v>
      </c>
    </row>
    <row r="96" spans="1:91" s="7" customFormat="1" ht="16.5" customHeight="1" x14ac:dyDescent="0.2">
      <c r="A96" s="71" t="s">
        <v>84</v>
      </c>
      <c r="B96" s="72"/>
      <c r="C96" s="73"/>
      <c r="D96" s="269" t="s">
        <v>91</v>
      </c>
      <c r="E96" s="269"/>
      <c r="F96" s="269"/>
      <c r="G96" s="269"/>
      <c r="H96" s="269"/>
      <c r="I96" s="74"/>
      <c r="J96" s="269" t="s">
        <v>92</v>
      </c>
      <c r="K96" s="269"/>
      <c r="L96" s="269"/>
      <c r="M96" s="269"/>
      <c r="N96" s="269"/>
      <c r="O96" s="269"/>
      <c r="P96" s="269"/>
      <c r="Q96" s="269"/>
      <c r="R96" s="269"/>
      <c r="S96" s="269"/>
      <c r="T96" s="269"/>
      <c r="U96" s="269"/>
      <c r="V96" s="269"/>
      <c r="W96" s="269"/>
      <c r="X96" s="269"/>
      <c r="Y96" s="269"/>
      <c r="Z96" s="269"/>
      <c r="AA96" s="269"/>
      <c r="AB96" s="269"/>
      <c r="AC96" s="269"/>
      <c r="AD96" s="269"/>
      <c r="AE96" s="269"/>
      <c r="AF96" s="269"/>
      <c r="AG96" s="267">
        <f>'02 - Vedlejší a ostatní n...'!J30</f>
        <v>0</v>
      </c>
      <c r="AH96" s="268"/>
      <c r="AI96" s="268"/>
      <c r="AJ96" s="268"/>
      <c r="AK96" s="268"/>
      <c r="AL96" s="268"/>
      <c r="AM96" s="268"/>
      <c r="AN96" s="267">
        <f>SUM(AG96,AT96)</f>
        <v>0</v>
      </c>
      <c r="AO96" s="268"/>
      <c r="AP96" s="268"/>
      <c r="AQ96" s="75" t="s">
        <v>93</v>
      </c>
      <c r="AR96" s="72"/>
      <c r="AS96" s="81">
        <v>0</v>
      </c>
      <c r="AT96" s="82">
        <f>ROUND(SUM(AV96:AW96),2)</f>
        <v>0</v>
      </c>
      <c r="AU96" s="83">
        <f>'02 - Vedlejší a ostatní n...'!P121</f>
        <v>0</v>
      </c>
      <c r="AV96" s="82">
        <f>'02 - Vedlejší a ostatní n...'!J33</f>
        <v>0</v>
      </c>
      <c r="AW96" s="82">
        <f>'02 - Vedlejší a ostatní n...'!J34</f>
        <v>0</v>
      </c>
      <c r="AX96" s="82">
        <f>'02 - Vedlejší a ostatní n...'!J35</f>
        <v>0</v>
      </c>
      <c r="AY96" s="82">
        <f>'02 - Vedlejší a ostatní n...'!J36</f>
        <v>0</v>
      </c>
      <c r="AZ96" s="82">
        <f>'02 - Vedlejší a ostatní n...'!F33</f>
        <v>0</v>
      </c>
      <c r="BA96" s="82">
        <f>'02 - Vedlejší a ostatní n...'!F34</f>
        <v>0</v>
      </c>
      <c r="BB96" s="82">
        <f>'02 - Vedlejší a ostatní n...'!F35</f>
        <v>0</v>
      </c>
      <c r="BC96" s="82">
        <f>'02 - Vedlejší a ostatní n...'!F36</f>
        <v>0</v>
      </c>
      <c r="BD96" s="84">
        <f>'02 - Vedlejší a ostatní n...'!F37</f>
        <v>0</v>
      </c>
      <c r="BT96" s="80" t="s">
        <v>88</v>
      </c>
      <c r="BV96" s="80" t="s">
        <v>82</v>
      </c>
      <c r="BW96" s="80" t="s">
        <v>94</v>
      </c>
      <c r="BX96" s="80" t="s">
        <v>4</v>
      </c>
      <c r="CL96" s="80" t="s">
        <v>1</v>
      </c>
      <c r="CM96" s="80" t="s">
        <v>90</v>
      </c>
    </row>
    <row r="97" spans="1:57" s="2" customFormat="1" ht="30" customHeight="1" x14ac:dyDescent="0.2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  <row r="98" spans="1:57" s="2" customFormat="1" ht="6.95" customHeight="1" x14ac:dyDescent="0.2">
      <c r="A98" s="2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29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</sheetData>
  <sheetProtection algorithmName="SHA-512" hashValue="IsFRFynaKwOm0HtegtVzpkmKp64Fr2x7zxNs6GA/j1TLciIFena3GylWIB1+HDKQ7MVIPhGW+/xsMcb1NPfXbw==" saltValue="VhbH4lxhY/Y4V8fsmIeUWQ==" spinCount="100000" sheet="1" objects="1" scenarios="1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Vltava ř.km 49,8 - 4...'!C2" display="/"/>
    <hyperlink ref="A96" location="'02 - Vedlejší a ostatní n...'!C2" display="/"/>
  </hyperlinks>
  <pageMargins left="0.39370078740157483" right="0.39370078740157483" top="0.39370078740157483" bottom="0.39370078740157483" header="0" footer="0"/>
  <pageSetup paperSize="9" scale="74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4"/>
  <sheetViews>
    <sheetView showGridLines="0" topLeftCell="A142" workbookViewId="0">
      <selection activeCell="I154" sqref="I15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5"/>
      <c r="L2" s="265" t="s">
        <v>5</v>
      </c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7" t="s">
        <v>89</v>
      </c>
    </row>
    <row r="3" spans="1:46" s="1" customFormat="1" ht="6.95" hidden="1" customHeight="1" x14ac:dyDescent="0.2">
      <c r="B3" s="18"/>
      <c r="C3" s="19"/>
      <c r="D3" s="19"/>
      <c r="E3" s="19"/>
      <c r="F3" s="19"/>
      <c r="G3" s="19"/>
      <c r="H3" s="19"/>
      <c r="I3" s="86"/>
      <c r="J3" s="19"/>
      <c r="K3" s="19"/>
      <c r="L3" s="20"/>
      <c r="AT3" s="17" t="s">
        <v>90</v>
      </c>
    </row>
    <row r="4" spans="1:46" s="1" customFormat="1" ht="24.95" hidden="1" customHeight="1" x14ac:dyDescent="0.2">
      <c r="B4" s="20"/>
      <c r="D4" s="21" t="s">
        <v>95</v>
      </c>
      <c r="I4" s="85"/>
      <c r="L4" s="20"/>
      <c r="M4" s="87" t="s">
        <v>10</v>
      </c>
      <c r="AT4" s="17" t="s">
        <v>3</v>
      </c>
    </row>
    <row r="5" spans="1:46" s="1" customFormat="1" ht="6.95" hidden="1" customHeight="1" x14ac:dyDescent="0.2">
      <c r="B5" s="20"/>
      <c r="I5" s="85"/>
      <c r="L5" s="20"/>
    </row>
    <row r="6" spans="1:46" s="1" customFormat="1" ht="12" hidden="1" customHeight="1" x14ac:dyDescent="0.2">
      <c r="B6" s="20"/>
      <c r="D6" s="25" t="s">
        <v>16</v>
      </c>
      <c r="I6" s="85"/>
      <c r="L6" s="20"/>
    </row>
    <row r="7" spans="1:46" s="1" customFormat="1" ht="16.5" hidden="1" customHeight="1" x14ac:dyDescent="0.2">
      <c r="B7" s="20"/>
      <c r="E7" s="280" t="str">
        <f>'Rekapitulace stavby'!K6</f>
        <v>Vltava ř.km 49,8 - 49,9, Holešovice - kotevní stání - DPS</v>
      </c>
      <c r="F7" s="281"/>
      <c r="G7" s="281"/>
      <c r="H7" s="281"/>
      <c r="I7" s="85"/>
      <c r="L7" s="20"/>
    </row>
    <row r="8" spans="1:46" s="2" customFormat="1" ht="12" hidden="1" customHeight="1" x14ac:dyDescent="0.2">
      <c r="A8" s="28"/>
      <c r="B8" s="29"/>
      <c r="C8" s="28"/>
      <c r="D8" s="25" t="s">
        <v>96</v>
      </c>
      <c r="E8" s="28"/>
      <c r="F8" s="28"/>
      <c r="G8" s="28"/>
      <c r="H8" s="28"/>
      <c r="I8" s="88"/>
      <c r="J8" s="28"/>
      <c r="K8" s="28"/>
      <c r="L8" s="3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hidden="1" customHeight="1" x14ac:dyDescent="0.2">
      <c r="A9" s="28"/>
      <c r="B9" s="29"/>
      <c r="C9" s="28"/>
      <c r="D9" s="28"/>
      <c r="E9" s="277" t="s">
        <v>97</v>
      </c>
      <c r="F9" s="279"/>
      <c r="G9" s="279"/>
      <c r="H9" s="279"/>
      <c r="I9" s="88"/>
      <c r="J9" s="28"/>
      <c r="K9" s="28"/>
      <c r="L9" s="3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idden="1" x14ac:dyDescent="0.2">
      <c r="A10" s="28"/>
      <c r="B10" s="29"/>
      <c r="C10" s="28"/>
      <c r="D10" s="28"/>
      <c r="E10" s="28"/>
      <c r="F10" s="28"/>
      <c r="G10" s="28"/>
      <c r="H10" s="28"/>
      <c r="I10" s="88"/>
      <c r="J10" s="28"/>
      <c r="K10" s="28"/>
      <c r="L10" s="3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hidden="1" customHeight="1" x14ac:dyDescent="0.2">
      <c r="A11" s="28"/>
      <c r="B11" s="29"/>
      <c r="C11" s="28"/>
      <c r="D11" s="25" t="s">
        <v>18</v>
      </c>
      <c r="E11" s="28"/>
      <c r="F11" s="24" t="s">
        <v>1</v>
      </c>
      <c r="G11" s="28"/>
      <c r="H11" s="28"/>
      <c r="I11" s="89" t="s">
        <v>19</v>
      </c>
      <c r="J11" s="24" t="s">
        <v>1</v>
      </c>
      <c r="K11" s="28"/>
      <c r="L11" s="3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hidden="1" customHeight="1" x14ac:dyDescent="0.2">
      <c r="A12" s="28"/>
      <c r="B12" s="29"/>
      <c r="C12" s="28"/>
      <c r="D12" s="25" t="s">
        <v>20</v>
      </c>
      <c r="E12" s="28"/>
      <c r="F12" s="24" t="s">
        <v>21</v>
      </c>
      <c r="G12" s="28"/>
      <c r="H12" s="28"/>
      <c r="I12" s="89" t="s">
        <v>22</v>
      </c>
      <c r="J12" s="47" t="str">
        <f>'Rekapitulace stavby'!AN8</f>
        <v>19. 2. 2020</v>
      </c>
      <c r="K12" s="28"/>
      <c r="L12" s="3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hidden="1" customHeight="1" x14ac:dyDescent="0.2">
      <c r="A13" s="28"/>
      <c r="B13" s="29"/>
      <c r="C13" s="28"/>
      <c r="D13" s="28"/>
      <c r="E13" s="28"/>
      <c r="F13" s="28"/>
      <c r="G13" s="28"/>
      <c r="H13" s="28"/>
      <c r="I13" s="88"/>
      <c r="J13" s="28"/>
      <c r="K13" s="28"/>
      <c r="L13" s="3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 x14ac:dyDescent="0.2">
      <c r="A14" s="28"/>
      <c r="B14" s="29"/>
      <c r="C14" s="28"/>
      <c r="D14" s="25" t="s">
        <v>24</v>
      </c>
      <c r="E14" s="28"/>
      <c r="F14" s="28"/>
      <c r="G14" s="28"/>
      <c r="H14" s="28"/>
      <c r="I14" s="89" t="s">
        <v>25</v>
      </c>
      <c r="J14" s="24" t="s">
        <v>26</v>
      </c>
      <c r="K14" s="28"/>
      <c r="L14" s="3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hidden="1" customHeight="1" x14ac:dyDescent="0.2">
      <c r="A15" s="28"/>
      <c r="B15" s="29"/>
      <c r="C15" s="28"/>
      <c r="D15" s="28"/>
      <c r="E15" s="24" t="s">
        <v>27</v>
      </c>
      <c r="F15" s="28"/>
      <c r="G15" s="28"/>
      <c r="H15" s="28"/>
      <c r="I15" s="89" t="s">
        <v>28</v>
      </c>
      <c r="J15" s="24" t="s">
        <v>29</v>
      </c>
      <c r="K15" s="28"/>
      <c r="L15" s="3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hidden="1" customHeight="1" x14ac:dyDescent="0.2">
      <c r="A16" s="28"/>
      <c r="B16" s="29"/>
      <c r="C16" s="28"/>
      <c r="D16" s="28"/>
      <c r="E16" s="28"/>
      <c r="F16" s="28"/>
      <c r="G16" s="28"/>
      <c r="H16" s="28"/>
      <c r="I16" s="88"/>
      <c r="J16" s="28"/>
      <c r="K16" s="28"/>
      <c r="L16" s="3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hidden="1" customHeight="1" x14ac:dyDescent="0.2">
      <c r="A17" s="28"/>
      <c r="B17" s="29"/>
      <c r="C17" s="28"/>
      <c r="D17" s="25" t="s">
        <v>30</v>
      </c>
      <c r="E17" s="28"/>
      <c r="F17" s="28"/>
      <c r="G17" s="28"/>
      <c r="H17" s="28"/>
      <c r="I17" s="89" t="s">
        <v>25</v>
      </c>
      <c r="J17" s="26" t="str">
        <f>'Rekapitulace stavby'!AN13</f>
        <v>Vyplň údaj</v>
      </c>
      <c r="K17" s="28"/>
      <c r="L17" s="3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hidden="1" customHeight="1" x14ac:dyDescent="0.2">
      <c r="A18" s="28"/>
      <c r="B18" s="29"/>
      <c r="C18" s="28"/>
      <c r="D18" s="28"/>
      <c r="E18" s="282" t="str">
        <f>'Rekapitulace stavby'!E14</f>
        <v>Vyplň údaj</v>
      </c>
      <c r="F18" s="283"/>
      <c r="G18" s="283"/>
      <c r="H18" s="283"/>
      <c r="I18" s="89" t="s">
        <v>28</v>
      </c>
      <c r="J18" s="26" t="str">
        <f>'Rekapitulace stavby'!AN14</f>
        <v>Vyplň údaj</v>
      </c>
      <c r="K18" s="28"/>
      <c r="L18" s="3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hidden="1" customHeight="1" x14ac:dyDescent="0.2">
      <c r="A19" s="28"/>
      <c r="B19" s="29"/>
      <c r="C19" s="28"/>
      <c r="D19" s="28"/>
      <c r="E19" s="28"/>
      <c r="F19" s="28"/>
      <c r="G19" s="28"/>
      <c r="H19" s="28"/>
      <c r="I19" s="88"/>
      <c r="J19" s="28"/>
      <c r="K19" s="28"/>
      <c r="L19" s="3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hidden="1" customHeight="1" x14ac:dyDescent="0.2">
      <c r="A20" s="28"/>
      <c r="B20" s="29"/>
      <c r="C20" s="28"/>
      <c r="D20" s="25" t="s">
        <v>32</v>
      </c>
      <c r="E20" s="28"/>
      <c r="F20" s="28"/>
      <c r="G20" s="28"/>
      <c r="H20" s="28"/>
      <c r="I20" s="89" t="s">
        <v>25</v>
      </c>
      <c r="J20" s="24" t="s">
        <v>33</v>
      </c>
      <c r="K20" s="28"/>
      <c r="L20" s="3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hidden="1" customHeight="1" x14ac:dyDescent="0.2">
      <c r="A21" s="28"/>
      <c r="B21" s="29"/>
      <c r="C21" s="28"/>
      <c r="D21" s="28"/>
      <c r="E21" s="24" t="s">
        <v>34</v>
      </c>
      <c r="F21" s="28"/>
      <c r="G21" s="28"/>
      <c r="H21" s="28"/>
      <c r="I21" s="89" t="s">
        <v>28</v>
      </c>
      <c r="J21" s="24" t="s">
        <v>35</v>
      </c>
      <c r="K21" s="28"/>
      <c r="L21" s="3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hidden="1" customHeight="1" x14ac:dyDescent="0.2">
      <c r="A22" s="28"/>
      <c r="B22" s="29"/>
      <c r="C22" s="28"/>
      <c r="D22" s="28"/>
      <c r="E22" s="28"/>
      <c r="F22" s="28"/>
      <c r="G22" s="28"/>
      <c r="H22" s="28"/>
      <c r="I22" s="88"/>
      <c r="J22" s="28"/>
      <c r="K22" s="28"/>
      <c r="L22" s="3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hidden="1" customHeight="1" x14ac:dyDescent="0.2">
      <c r="A23" s="28"/>
      <c r="B23" s="29"/>
      <c r="C23" s="28"/>
      <c r="D23" s="25" t="s">
        <v>37</v>
      </c>
      <c r="E23" s="28"/>
      <c r="F23" s="28"/>
      <c r="G23" s="28"/>
      <c r="H23" s="28"/>
      <c r="I23" s="89" t="s">
        <v>25</v>
      </c>
      <c r="J23" s="24" t="str">
        <f>IF('Rekapitulace stavby'!AN19="","",'Rekapitulace stavby'!AN19)</f>
        <v/>
      </c>
      <c r="K23" s="28"/>
      <c r="L23" s="3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hidden="1" customHeight="1" x14ac:dyDescent="0.2">
      <c r="A24" s="28"/>
      <c r="B24" s="29"/>
      <c r="C24" s="28"/>
      <c r="D24" s="28"/>
      <c r="E24" s="24" t="str">
        <f>IF('Rekapitulace stavby'!E20="","",'Rekapitulace stavby'!E20)</f>
        <v xml:space="preserve"> </v>
      </c>
      <c r="F24" s="28"/>
      <c r="G24" s="28"/>
      <c r="H24" s="28"/>
      <c r="I24" s="89" t="s">
        <v>28</v>
      </c>
      <c r="J24" s="24" t="str">
        <f>IF('Rekapitulace stavby'!AN20="","",'Rekapitulace stavby'!AN20)</f>
        <v/>
      </c>
      <c r="K24" s="28"/>
      <c r="L24" s="3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hidden="1" customHeight="1" x14ac:dyDescent="0.2">
      <c r="A25" s="28"/>
      <c r="B25" s="29"/>
      <c r="C25" s="28"/>
      <c r="D25" s="28"/>
      <c r="E25" s="28"/>
      <c r="F25" s="28"/>
      <c r="G25" s="28"/>
      <c r="H25" s="28"/>
      <c r="I25" s="88"/>
      <c r="J25" s="28"/>
      <c r="K25" s="28"/>
      <c r="L25" s="3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hidden="1" customHeight="1" x14ac:dyDescent="0.2">
      <c r="A26" s="28"/>
      <c r="B26" s="29"/>
      <c r="C26" s="28"/>
      <c r="D26" s="25" t="s">
        <v>38</v>
      </c>
      <c r="E26" s="28"/>
      <c r="F26" s="28"/>
      <c r="G26" s="28"/>
      <c r="H26" s="28"/>
      <c r="I26" s="88"/>
      <c r="J26" s="28"/>
      <c r="K26" s="28"/>
      <c r="L26" s="3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hidden="1" customHeight="1" x14ac:dyDescent="0.2">
      <c r="A27" s="90"/>
      <c r="B27" s="91"/>
      <c r="C27" s="90"/>
      <c r="D27" s="90"/>
      <c r="E27" s="284" t="s">
        <v>1</v>
      </c>
      <c r="F27" s="284"/>
      <c r="G27" s="284"/>
      <c r="H27" s="284"/>
      <c r="I27" s="92"/>
      <c r="J27" s="90"/>
      <c r="K27" s="90"/>
      <c r="L27" s="93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hidden="1" customHeight="1" x14ac:dyDescent="0.2">
      <c r="A28" s="28"/>
      <c r="B28" s="29"/>
      <c r="C28" s="28"/>
      <c r="D28" s="28"/>
      <c r="E28" s="28"/>
      <c r="F28" s="28"/>
      <c r="G28" s="28"/>
      <c r="H28" s="28"/>
      <c r="I28" s="88"/>
      <c r="J28" s="28"/>
      <c r="K28" s="28"/>
      <c r="L28" s="3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hidden="1" customHeight="1" x14ac:dyDescent="0.2">
      <c r="A29" s="28"/>
      <c r="B29" s="29"/>
      <c r="C29" s="28"/>
      <c r="D29" s="58"/>
      <c r="E29" s="58"/>
      <c r="F29" s="58"/>
      <c r="G29" s="58"/>
      <c r="H29" s="58"/>
      <c r="I29" s="94"/>
      <c r="J29" s="58"/>
      <c r="K29" s="58"/>
      <c r="L29" s="3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hidden="1" customHeight="1" x14ac:dyDescent="0.2">
      <c r="A30" s="28"/>
      <c r="B30" s="29"/>
      <c r="C30" s="28"/>
      <c r="D30" s="95" t="s">
        <v>40</v>
      </c>
      <c r="E30" s="28"/>
      <c r="F30" s="28"/>
      <c r="G30" s="28"/>
      <c r="H30" s="28"/>
      <c r="I30" s="88"/>
      <c r="J30" s="63">
        <f>ROUND(J123, 2)</f>
        <v>0</v>
      </c>
      <c r="K30" s="28"/>
      <c r="L30" s="3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hidden="1" customHeight="1" x14ac:dyDescent="0.2">
      <c r="A31" s="28"/>
      <c r="B31" s="29"/>
      <c r="C31" s="28"/>
      <c r="D31" s="58"/>
      <c r="E31" s="58"/>
      <c r="F31" s="58"/>
      <c r="G31" s="58"/>
      <c r="H31" s="58"/>
      <c r="I31" s="94"/>
      <c r="J31" s="58"/>
      <c r="K31" s="58"/>
      <c r="L31" s="3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hidden="1" customHeight="1" x14ac:dyDescent="0.2">
      <c r="A32" s="28"/>
      <c r="B32" s="29"/>
      <c r="C32" s="28"/>
      <c r="D32" s="28"/>
      <c r="E32" s="28"/>
      <c r="F32" s="31" t="s">
        <v>42</v>
      </c>
      <c r="G32" s="28"/>
      <c r="H32" s="28"/>
      <c r="I32" s="96" t="s">
        <v>41</v>
      </c>
      <c r="J32" s="31" t="s">
        <v>43</v>
      </c>
      <c r="K32" s="28"/>
      <c r="L32" s="3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hidden="1" customHeight="1" x14ac:dyDescent="0.2">
      <c r="A33" s="28"/>
      <c r="B33" s="29"/>
      <c r="C33" s="28"/>
      <c r="D33" s="97" t="s">
        <v>44</v>
      </c>
      <c r="E33" s="25" t="s">
        <v>45</v>
      </c>
      <c r="F33" s="98">
        <f>ROUND((SUM(BE123:BE223)),  2)</f>
        <v>0</v>
      </c>
      <c r="G33" s="28"/>
      <c r="H33" s="28"/>
      <c r="I33" s="99">
        <v>0.21</v>
      </c>
      <c r="J33" s="98">
        <f>ROUND(((SUM(BE123:BE223))*I33),  2)</f>
        <v>0</v>
      </c>
      <c r="K33" s="28"/>
      <c r="L33" s="3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hidden="1" customHeight="1" x14ac:dyDescent="0.2">
      <c r="A34" s="28"/>
      <c r="B34" s="29"/>
      <c r="C34" s="28"/>
      <c r="D34" s="28"/>
      <c r="E34" s="25" t="s">
        <v>46</v>
      </c>
      <c r="F34" s="98">
        <f>ROUND((SUM(BF123:BF223)),  2)</f>
        <v>0</v>
      </c>
      <c r="G34" s="28"/>
      <c r="H34" s="28"/>
      <c r="I34" s="99">
        <v>0.15</v>
      </c>
      <c r="J34" s="98">
        <f>ROUND(((SUM(BF123:BF223))*I34),  2)</f>
        <v>0</v>
      </c>
      <c r="K34" s="28"/>
      <c r="L34" s="3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 x14ac:dyDescent="0.2">
      <c r="A35" s="28"/>
      <c r="B35" s="29"/>
      <c r="C35" s="28"/>
      <c r="D35" s="28"/>
      <c r="E35" s="25" t="s">
        <v>47</v>
      </c>
      <c r="F35" s="98">
        <f>ROUND((SUM(BG123:BG223)),  2)</f>
        <v>0</v>
      </c>
      <c r="G35" s="28"/>
      <c r="H35" s="28"/>
      <c r="I35" s="99">
        <v>0.21</v>
      </c>
      <c r="J35" s="98">
        <f>0</f>
        <v>0</v>
      </c>
      <c r="K35" s="28"/>
      <c r="L35" s="3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 x14ac:dyDescent="0.2">
      <c r="A36" s="28"/>
      <c r="B36" s="29"/>
      <c r="C36" s="28"/>
      <c r="D36" s="28"/>
      <c r="E36" s="25" t="s">
        <v>48</v>
      </c>
      <c r="F36" s="98">
        <f>ROUND((SUM(BH123:BH223)),  2)</f>
        <v>0</v>
      </c>
      <c r="G36" s="28"/>
      <c r="H36" s="28"/>
      <c r="I36" s="99">
        <v>0.15</v>
      </c>
      <c r="J36" s="98">
        <f>0</f>
        <v>0</v>
      </c>
      <c r="K36" s="28"/>
      <c r="L36" s="3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 x14ac:dyDescent="0.2">
      <c r="A37" s="28"/>
      <c r="B37" s="29"/>
      <c r="C37" s="28"/>
      <c r="D37" s="28"/>
      <c r="E37" s="25" t="s">
        <v>49</v>
      </c>
      <c r="F37" s="98">
        <f>ROUND((SUM(BI123:BI223)),  2)</f>
        <v>0</v>
      </c>
      <c r="G37" s="28"/>
      <c r="H37" s="28"/>
      <c r="I37" s="99">
        <v>0</v>
      </c>
      <c r="J37" s="98">
        <f>0</f>
        <v>0</v>
      </c>
      <c r="K37" s="28"/>
      <c r="L37" s="3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hidden="1" customHeight="1" x14ac:dyDescent="0.2">
      <c r="A38" s="28"/>
      <c r="B38" s="29"/>
      <c r="C38" s="28"/>
      <c r="D38" s="28"/>
      <c r="E38" s="28"/>
      <c r="F38" s="28"/>
      <c r="G38" s="28"/>
      <c r="H38" s="28"/>
      <c r="I38" s="88"/>
      <c r="J38" s="28"/>
      <c r="K38" s="28"/>
      <c r="L38" s="3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hidden="1" customHeight="1" x14ac:dyDescent="0.2">
      <c r="A39" s="28"/>
      <c r="B39" s="29"/>
      <c r="C39" s="100"/>
      <c r="D39" s="101" t="s">
        <v>50</v>
      </c>
      <c r="E39" s="52"/>
      <c r="F39" s="52"/>
      <c r="G39" s="102" t="s">
        <v>51</v>
      </c>
      <c r="H39" s="103" t="s">
        <v>52</v>
      </c>
      <c r="I39" s="104"/>
      <c r="J39" s="105">
        <f>SUM(J30:J37)</f>
        <v>0</v>
      </c>
      <c r="K39" s="106"/>
      <c r="L39" s="3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 x14ac:dyDescent="0.2">
      <c r="A40" s="28"/>
      <c r="B40" s="29"/>
      <c r="C40" s="28"/>
      <c r="D40" s="28"/>
      <c r="E40" s="28"/>
      <c r="F40" s="28"/>
      <c r="G40" s="28"/>
      <c r="H40" s="28"/>
      <c r="I40" s="88"/>
      <c r="J40" s="28"/>
      <c r="K40" s="28"/>
      <c r="L40" s="3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hidden="1" customHeight="1" x14ac:dyDescent="0.2">
      <c r="B41" s="20"/>
      <c r="I41" s="85"/>
      <c r="L41" s="20"/>
    </row>
    <row r="42" spans="1:31" s="1" customFormat="1" ht="14.45" hidden="1" customHeight="1" x14ac:dyDescent="0.2">
      <c r="B42" s="20"/>
      <c r="I42" s="85"/>
      <c r="L42" s="20"/>
    </row>
    <row r="43" spans="1:31" s="1" customFormat="1" ht="14.45" hidden="1" customHeight="1" x14ac:dyDescent="0.2">
      <c r="B43" s="20"/>
      <c r="I43" s="85"/>
      <c r="L43" s="20"/>
    </row>
    <row r="44" spans="1:31" s="1" customFormat="1" ht="14.45" hidden="1" customHeight="1" x14ac:dyDescent="0.2">
      <c r="B44" s="20"/>
      <c r="I44" s="85"/>
      <c r="L44" s="20"/>
    </row>
    <row r="45" spans="1:31" s="1" customFormat="1" ht="14.45" hidden="1" customHeight="1" x14ac:dyDescent="0.2">
      <c r="B45" s="20"/>
      <c r="I45" s="85"/>
      <c r="L45" s="20"/>
    </row>
    <row r="46" spans="1:31" s="1" customFormat="1" ht="14.45" hidden="1" customHeight="1" x14ac:dyDescent="0.2">
      <c r="B46" s="20"/>
      <c r="I46" s="85"/>
      <c r="L46" s="20"/>
    </row>
    <row r="47" spans="1:31" s="1" customFormat="1" ht="14.45" hidden="1" customHeight="1" x14ac:dyDescent="0.2">
      <c r="B47" s="20"/>
      <c r="I47" s="85"/>
      <c r="L47" s="20"/>
    </row>
    <row r="48" spans="1:31" s="1" customFormat="1" ht="14.45" hidden="1" customHeight="1" x14ac:dyDescent="0.2">
      <c r="B48" s="20"/>
      <c r="I48" s="85"/>
      <c r="L48" s="20"/>
    </row>
    <row r="49" spans="1:31" s="1" customFormat="1" ht="14.45" hidden="1" customHeight="1" x14ac:dyDescent="0.2">
      <c r="B49" s="20"/>
      <c r="I49" s="85"/>
      <c r="L49" s="20"/>
    </row>
    <row r="50" spans="1:31" s="2" customFormat="1" ht="14.45" hidden="1" customHeight="1" x14ac:dyDescent="0.2">
      <c r="B50" s="34"/>
      <c r="D50" s="35" t="s">
        <v>53</v>
      </c>
      <c r="E50" s="36"/>
      <c r="F50" s="36"/>
      <c r="G50" s="35" t="s">
        <v>54</v>
      </c>
      <c r="H50" s="36"/>
      <c r="I50" s="107"/>
      <c r="J50" s="36"/>
      <c r="K50" s="36"/>
      <c r="L50" s="34"/>
    </row>
    <row r="51" spans="1:31" hidden="1" x14ac:dyDescent="0.2">
      <c r="B51" s="20"/>
      <c r="L51" s="20"/>
    </row>
    <row r="52" spans="1:31" hidden="1" x14ac:dyDescent="0.2">
      <c r="B52" s="20"/>
      <c r="L52" s="20"/>
    </row>
    <row r="53" spans="1:31" hidden="1" x14ac:dyDescent="0.2">
      <c r="B53" s="20"/>
      <c r="L53" s="20"/>
    </row>
    <row r="54" spans="1:31" hidden="1" x14ac:dyDescent="0.2">
      <c r="B54" s="20"/>
      <c r="L54" s="20"/>
    </row>
    <row r="55" spans="1:31" hidden="1" x14ac:dyDescent="0.2">
      <c r="B55" s="20"/>
      <c r="L55" s="20"/>
    </row>
    <row r="56" spans="1:31" hidden="1" x14ac:dyDescent="0.2">
      <c r="B56" s="20"/>
      <c r="L56" s="20"/>
    </row>
    <row r="57" spans="1:31" hidden="1" x14ac:dyDescent="0.2">
      <c r="B57" s="20"/>
      <c r="L57" s="20"/>
    </row>
    <row r="58" spans="1:31" hidden="1" x14ac:dyDescent="0.2">
      <c r="B58" s="20"/>
      <c r="L58" s="20"/>
    </row>
    <row r="59" spans="1:31" hidden="1" x14ac:dyDescent="0.2">
      <c r="B59" s="20"/>
      <c r="L59" s="20"/>
    </row>
    <row r="60" spans="1:31" hidden="1" x14ac:dyDescent="0.2">
      <c r="B60" s="20"/>
      <c r="L60" s="20"/>
    </row>
    <row r="61" spans="1:31" s="2" customFormat="1" ht="12.75" hidden="1" x14ac:dyDescent="0.2">
      <c r="A61" s="28"/>
      <c r="B61" s="29"/>
      <c r="C61" s="28"/>
      <c r="D61" s="37" t="s">
        <v>55</v>
      </c>
      <c r="E61" s="30"/>
      <c r="F61" s="108" t="s">
        <v>56</v>
      </c>
      <c r="G61" s="37" t="s">
        <v>55</v>
      </c>
      <c r="H61" s="30"/>
      <c r="I61" s="109"/>
      <c r="J61" s="110" t="s">
        <v>56</v>
      </c>
      <c r="K61" s="30"/>
      <c r="L61" s="3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idden="1" x14ac:dyDescent="0.2">
      <c r="B62" s="20"/>
      <c r="L62" s="20"/>
    </row>
    <row r="63" spans="1:31" hidden="1" x14ac:dyDescent="0.2">
      <c r="B63" s="20"/>
      <c r="L63" s="20"/>
    </row>
    <row r="64" spans="1:31" hidden="1" x14ac:dyDescent="0.2">
      <c r="B64" s="20"/>
      <c r="L64" s="20"/>
    </row>
    <row r="65" spans="1:31" s="2" customFormat="1" ht="12.75" hidden="1" x14ac:dyDescent="0.2">
      <c r="A65" s="28"/>
      <c r="B65" s="29"/>
      <c r="C65" s="28"/>
      <c r="D65" s="35" t="s">
        <v>57</v>
      </c>
      <c r="E65" s="38"/>
      <c r="F65" s="38"/>
      <c r="G65" s="35" t="s">
        <v>58</v>
      </c>
      <c r="H65" s="38"/>
      <c r="I65" s="111"/>
      <c r="J65" s="38"/>
      <c r="K65" s="38"/>
      <c r="L65" s="3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idden="1" x14ac:dyDescent="0.2">
      <c r="B66" s="20"/>
      <c r="L66" s="20"/>
    </row>
    <row r="67" spans="1:31" hidden="1" x14ac:dyDescent="0.2">
      <c r="B67" s="20"/>
      <c r="L67" s="20"/>
    </row>
    <row r="68" spans="1:31" hidden="1" x14ac:dyDescent="0.2">
      <c r="B68" s="20"/>
      <c r="L68" s="20"/>
    </row>
    <row r="69" spans="1:31" hidden="1" x14ac:dyDescent="0.2">
      <c r="B69" s="20"/>
      <c r="L69" s="20"/>
    </row>
    <row r="70" spans="1:31" hidden="1" x14ac:dyDescent="0.2">
      <c r="B70" s="20"/>
      <c r="L70" s="20"/>
    </row>
    <row r="71" spans="1:31" hidden="1" x14ac:dyDescent="0.2">
      <c r="B71" s="20"/>
      <c r="L71" s="20"/>
    </row>
    <row r="72" spans="1:31" hidden="1" x14ac:dyDescent="0.2">
      <c r="B72" s="20"/>
      <c r="L72" s="20"/>
    </row>
    <row r="73" spans="1:31" hidden="1" x14ac:dyDescent="0.2">
      <c r="B73" s="20"/>
      <c r="L73" s="20"/>
    </row>
    <row r="74" spans="1:31" hidden="1" x14ac:dyDescent="0.2">
      <c r="B74" s="20"/>
      <c r="L74" s="20"/>
    </row>
    <row r="75" spans="1:31" hidden="1" x14ac:dyDescent="0.2">
      <c r="B75" s="20"/>
      <c r="L75" s="20"/>
    </row>
    <row r="76" spans="1:31" s="2" customFormat="1" ht="12.75" hidden="1" x14ac:dyDescent="0.2">
      <c r="A76" s="28"/>
      <c r="B76" s="29"/>
      <c r="C76" s="28"/>
      <c r="D76" s="37" t="s">
        <v>55</v>
      </c>
      <c r="E76" s="30"/>
      <c r="F76" s="108" t="s">
        <v>56</v>
      </c>
      <c r="G76" s="37" t="s">
        <v>55</v>
      </c>
      <c r="H76" s="30"/>
      <c r="I76" s="109"/>
      <c r="J76" s="110" t="s">
        <v>56</v>
      </c>
      <c r="K76" s="30"/>
      <c r="L76" s="3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hidden="1" customHeight="1" x14ac:dyDescent="0.2">
      <c r="A77" s="28"/>
      <c r="B77" s="39"/>
      <c r="C77" s="40"/>
      <c r="D77" s="40"/>
      <c r="E77" s="40"/>
      <c r="F77" s="40"/>
      <c r="G77" s="40"/>
      <c r="H77" s="40"/>
      <c r="I77" s="112"/>
      <c r="J77" s="40"/>
      <c r="K77" s="40"/>
      <c r="L77" s="3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hidden="1" x14ac:dyDescent="0.2"/>
    <row r="79" spans="1:31" hidden="1" x14ac:dyDescent="0.2"/>
    <row r="80" spans="1:31" hidden="1" x14ac:dyDescent="0.2"/>
    <row r="81" spans="1:47" s="2" customFormat="1" ht="6.95" hidden="1" customHeight="1" x14ac:dyDescent="0.2">
      <c r="A81" s="28"/>
      <c r="B81" s="41"/>
      <c r="C81" s="42"/>
      <c r="D81" s="42"/>
      <c r="E81" s="42"/>
      <c r="F81" s="42"/>
      <c r="G81" s="42"/>
      <c r="H81" s="42"/>
      <c r="I81" s="113"/>
      <c r="J81" s="42"/>
      <c r="K81" s="42"/>
      <c r="L81" s="3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 x14ac:dyDescent="0.2">
      <c r="A82" s="28"/>
      <c r="B82" s="29"/>
      <c r="C82" s="21" t="s">
        <v>98</v>
      </c>
      <c r="D82" s="28"/>
      <c r="E82" s="28"/>
      <c r="F82" s="28"/>
      <c r="G82" s="28"/>
      <c r="H82" s="28"/>
      <c r="I82" s="88"/>
      <c r="J82" s="28"/>
      <c r="K82" s="28"/>
      <c r="L82" s="3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 x14ac:dyDescent="0.2">
      <c r="A83" s="28"/>
      <c r="B83" s="29"/>
      <c r="C83" s="28"/>
      <c r="D83" s="28"/>
      <c r="E83" s="28"/>
      <c r="F83" s="28"/>
      <c r="G83" s="28"/>
      <c r="H83" s="28"/>
      <c r="I83" s="88"/>
      <c r="J83" s="28"/>
      <c r="K83" s="28"/>
      <c r="L83" s="3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 x14ac:dyDescent="0.2">
      <c r="A84" s="28"/>
      <c r="B84" s="29"/>
      <c r="C84" s="25" t="s">
        <v>16</v>
      </c>
      <c r="D84" s="28"/>
      <c r="E84" s="28"/>
      <c r="F84" s="28"/>
      <c r="G84" s="28"/>
      <c r="H84" s="28"/>
      <c r="I84" s="88"/>
      <c r="J84" s="28"/>
      <c r="K84" s="28"/>
      <c r="L84" s="3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 x14ac:dyDescent="0.2">
      <c r="A85" s="28"/>
      <c r="B85" s="29"/>
      <c r="C85" s="28"/>
      <c r="D85" s="28"/>
      <c r="E85" s="280" t="str">
        <f>E7</f>
        <v>Vltava ř.km 49,8 - 49,9, Holešovice - kotevní stání - DPS</v>
      </c>
      <c r="F85" s="281"/>
      <c r="G85" s="281"/>
      <c r="H85" s="281"/>
      <c r="I85" s="88"/>
      <c r="J85" s="28"/>
      <c r="K85" s="28"/>
      <c r="L85" s="3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 x14ac:dyDescent="0.2">
      <c r="A86" s="28"/>
      <c r="B86" s="29"/>
      <c r="C86" s="25" t="s">
        <v>96</v>
      </c>
      <c r="D86" s="28"/>
      <c r="E86" s="28"/>
      <c r="F86" s="28"/>
      <c r="G86" s="28"/>
      <c r="H86" s="28"/>
      <c r="I86" s="88"/>
      <c r="J86" s="28"/>
      <c r="K86" s="28"/>
      <c r="L86" s="3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 x14ac:dyDescent="0.2">
      <c r="A87" s="28"/>
      <c r="B87" s="29"/>
      <c r="C87" s="28"/>
      <c r="D87" s="28"/>
      <c r="E87" s="277" t="str">
        <f>E9</f>
        <v>01 - Vltava ř.km 49,8 - 49,9, Holešovice - kotevní stání</v>
      </c>
      <c r="F87" s="279"/>
      <c r="G87" s="279"/>
      <c r="H87" s="279"/>
      <c r="I87" s="88"/>
      <c r="J87" s="28"/>
      <c r="K87" s="28"/>
      <c r="L87" s="3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 x14ac:dyDescent="0.2">
      <c r="A88" s="28"/>
      <c r="B88" s="29"/>
      <c r="C88" s="28"/>
      <c r="D88" s="28"/>
      <c r="E88" s="28"/>
      <c r="F88" s="28"/>
      <c r="G88" s="28"/>
      <c r="H88" s="28"/>
      <c r="I88" s="88"/>
      <c r="J88" s="28"/>
      <c r="K88" s="28"/>
      <c r="L88" s="3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 x14ac:dyDescent="0.2">
      <c r="A89" s="28"/>
      <c r="B89" s="29"/>
      <c r="C89" s="25" t="s">
        <v>20</v>
      </c>
      <c r="D89" s="28"/>
      <c r="E89" s="28"/>
      <c r="F89" s="24" t="str">
        <f>F12</f>
        <v xml:space="preserve"> </v>
      </c>
      <c r="G89" s="28"/>
      <c r="H89" s="28"/>
      <c r="I89" s="89" t="s">
        <v>22</v>
      </c>
      <c r="J89" s="47" t="str">
        <f>IF(J12="","",J12)</f>
        <v>19. 2. 2020</v>
      </c>
      <c r="K89" s="28"/>
      <c r="L89" s="3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 x14ac:dyDescent="0.2">
      <c r="A90" s="28"/>
      <c r="B90" s="29"/>
      <c r="C90" s="28"/>
      <c r="D90" s="28"/>
      <c r="E90" s="28"/>
      <c r="F90" s="28"/>
      <c r="G90" s="28"/>
      <c r="H90" s="28"/>
      <c r="I90" s="88"/>
      <c r="J90" s="28"/>
      <c r="K90" s="28"/>
      <c r="L90" s="3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 x14ac:dyDescent="0.2">
      <c r="A91" s="28"/>
      <c r="B91" s="29"/>
      <c r="C91" s="25" t="s">
        <v>24</v>
      </c>
      <c r="D91" s="28"/>
      <c r="E91" s="28"/>
      <c r="F91" s="24" t="str">
        <f>E15</f>
        <v>Povodí Vltavy, státní podnik</v>
      </c>
      <c r="G91" s="28"/>
      <c r="H91" s="28"/>
      <c r="I91" s="89" t="s">
        <v>32</v>
      </c>
      <c r="J91" s="27" t="str">
        <f>E21</f>
        <v>Sweco Hydroprojekt a.s.</v>
      </c>
      <c r="K91" s="28"/>
      <c r="L91" s="3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 x14ac:dyDescent="0.2">
      <c r="A92" s="28"/>
      <c r="B92" s="29"/>
      <c r="C92" s="25" t="s">
        <v>30</v>
      </c>
      <c r="D92" s="28"/>
      <c r="E92" s="28"/>
      <c r="F92" s="24" t="str">
        <f>IF(E18="","",E18)</f>
        <v>Vyplň údaj</v>
      </c>
      <c r="G92" s="28"/>
      <c r="H92" s="28"/>
      <c r="I92" s="89" t="s">
        <v>37</v>
      </c>
      <c r="J92" s="27" t="str">
        <f>E24</f>
        <v xml:space="preserve"> </v>
      </c>
      <c r="K92" s="28"/>
      <c r="L92" s="3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 x14ac:dyDescent="0.2">
      <c r="A93" s="28"/>
      <c r="B93" s="29"/>
      <c r="C93" s="28"/>
      <c r="D93" s="28"/>
      <c r="E93" s="28"/>
      <c r="F93" s="28"/>
      <c r="G93" s="28"/>
      <c r="H93" s="28"/>
      <c r="I93" s="88"/>
      <c r="J93" s="28"/>
      <c r="K93" s="28"/>
      <c r="L93" s="3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 x14ac:dyDescent="0.2">
      <c r="A94" s="28"/>
      <c r="B94" s="29"/>
      <c r="C94" s="114" t="s">
        <v>99</v>
      </c>
      <c r="D94" s="100"/>
      <c r="E94" s="100"/>
      <c r="F94" s="100"/>
      <c r="G94" s="100"/>
      <c r="H94" s="100"/>
      <c r="I94" s="115"/>
      <c r="J94" s="116" t="s">
        <v>100</v>
      </c>
      <c r="K94" s="100"/>
      <c r="L94" s="3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 x14ac:dyDescent="0.2">
      <c r="A95" s="28"/>
      <c r="B95" s="29"/>
      <c r="C95" s="28"/>
      <c r="D95" s="28"/>
      <c r="E95" s="28"/>
      <c r="F95" s="28"/>
      <c r="G95" s="28"/>
      <c r="H95" s="28"/>
      <c r="I95" s="88"/>
      <c r="J95" s="28"/>
      <c r="K95" s="28"/>
      <c r="L95" s="3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 x14ac:dyDescent="0.2">
      <c r="A96" s="28"/>
      <c r="B96" s="29"/>
      <c r="C96" s="117" t="s">
        <v>101</v>
      </c>
      <c r="D96" s="28"/>
      <c r="E96" s="28"/>
      <c r="F96" s="28"/>
      <c r="G96" s="28"/>
      <c r="H96" s="28"/>
      <c r="I96" s="88"/>
      <c r="J96" s="63">
        <f>J123</f>
        <v>0</v>
      </c>
      <c r="K96" s="28"/>
      <c r="L96" s="3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7" t="s">
        <v>102</v>
      </c>
    </row>
    <row r="97" spans="1:31" s="9" customFormat="1" ht="24.95" hidden="1" customHeight="1" x14ac:dyDescent="0.2">
      <c r="B97" s="118"/>
      <c r="D97" s="119" t="s">
        <v>103</v>
      </c>
      <c r="E97" s="120"/>
      <c r="F97" s="120"/>
      <c r="G97" s="120"/>
      <c r="H97" s="120"/>
      <c r="I97" s="121"/>
      <c r="J97" s="122">
        <f>J124</f>
        <v>0</v>
      </c>
      <c r="L97" s="118"/>
    </row>
    <row r="98" spans="1:31" s="10" customFormat="1" ht="19.899999999999999" hidden="1" customHeight="1" x14ac:dyDescent="0.2">
      <c r="B98" s="123"/>
      <c r="D98" s="124" t="s">
        <v>104</v>
      </c>
      <c r="E98" s="125"/>
      <c r="F98" s="125"/>
      <c r="G98" s="125"/>
      <c r="H98" s="125"/>
      <c r="I98" s="126"/>
      <c r="J98" s="127">
        <f>J125</f>
        <v>0</v>
      </c>
      <c r="L98" s="123"/>
    </row>
    <row r="99" spans="1:31" s="10" customFormat="1" ht="19.899999999999999" hidden="1" customHeight="1" x14ac:dyDescent="0.2">
      <c r="B99" s="123"/>
      <c r="D99" s="124" t="s">
        <v>105</v>
      </c>
      <c r="E99" s="125"/>
      <c r="F99" s="125"/>
      <c r="G99" s="125"/>
      <c r="H99" s="125"/>
      <c r="I99" s="126"/>
      <c r="J99" s="127">
        <f>J158</f>
        <v>0</v>
      </c>
      <c r="L99" s="123"/>
    </row>
    <row r="100" spans="1:31" s="10" customFormat="1" ht="19.899999999999999" hidden="1" customHeight="1" x14ac:dyDescent="0.2">
      <c r="B100" s="123"/>
      <c r="D100" s="124" t="s">
        <v>106</v>
      </c>
      <c r="E100" s="125"/>
      <c r="F100" s="125"/>
      <c r="G100" s="125"/>
      <c r="H100" s="125"/>
      <c r="I100" s="126"/>
      <c r="J100" s="127">
        <f>J193</f>
        <v>0</v>
      </c>
      <c r="L100" s="123"/>
    </row>
    <row r="101" spans="1:31" s="10" customFormat="1" ht="19.899999999999999" hidden="1" customHeight="1" x14ac:dyDescent="0.2">
      <c r="B101" s="123"/>
      <c r="D101" s="124" t="s">
        <v>107</v>
      </c>
      <c r="E101" s="125"/>
      <c r="F101" s="125"/>
      <c r="G101" s="125"/>
      <c r="H101" s="125"/>
      <c r="I101" s="126"/>
      <c r="J101" s="127">
        <f>J200</f>
        <v>0</v>
      </c>
      <c r="L101" s="123"/>
    </row>
    <row r="102" spans="1:31" s="10" customFormat="1" ht="19.899999999999999" hidden="1" customHeight="1" x14ac:dyDescent="0.2">
      <c r="B102" s="123"/>
      <c r="D102" s="124" t="s">
        <v>108</v>
      </c>
      <c r="E102" s="125"/>
      <c r="F102" s="125"/>
      <c r="G102" s="125"/>
      <c r="H102" s="125"/>
      <c r="I102" s="126"/>
      <c r="J102" s="127">
        <f>J208</f>
        <v>0</v>
      </c>
      <c r="L102" s="123"/>
    </row>
    <row r="103" spans="1:31" s="10" customFormat="1" ht="19.899999999999999" hidden="1" customHeight="1" x14ac:dyDescent="0.2">
      <c r="B103" s="123"/>
      <c r="D103" s="124" t="s">
        <v>109</v>
      </c>
      <c r="E103" s="125"/>
      <c r="F103" s="125"/>
      <c r="G103" s="125"/>
      <c r="H103" s="125"/>
      <c r="I103" s="126"/>
      <c r="J103" s="127">
        <f>J220</f>
        <v>0</v>
      </c>
      <c r="L103" s="123"/>
    </row>
    <row r="104" spans="1:31" s="2" customFormat="1" ht="21.75" hidden="1" customHeight="1" x14ac:dyDescent="0.2">
      <c r="A104" s="28"/>
      <c r="B104" s="29"/>
      <c r="C104" s="28"/>
      <c r="D104" s="28"/>
      <c r="E104" s="28"/>
      <c r="F104" s="28"/>
      <c r="G104" s="28"/>
      <c r="H104" s="28"/>
      <c r="I104" s="88"/>
      <c r="J104" s="28"/>
      <c r="K104" s="28"/>
      <c r="L104" s="3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hidden="1" customHeight="1" x14ac:dyDescent="0.2">
      <c r="A105" s="28"/>
      <c r="B105" s="39"/>
      <c r="C105" s="40"/>
      <c r="D105" s="40"/>
      <c r="E105" s="40"/>
      <c r="F105" s="40"/>
      <c r="G105" s="40"/>
      <c r="H105" s="40"/>
      <c r="I105" s="112"/>
      <c r="J105" s="40"/>
      <c r="K105" s="40"/>
      <c r="L105" s="3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hidden="1" x14ac:dyDescent="0.2"/>
    <row r="107" spans="1:31" hidden="1" x14ac:dyDescent="0.2"/>
    <row r="108" spans="1:31" hidden="1" x14ac:dyDescent="0.2"/>
    <row r="109" spans="1:31" s="2" customFormat="1" ht="6.95" customHeight="1" x14ac:dyDescent="0.2">
      <c r="A109" s="28"/>
      <c r="B109" s="41"/>
      <c r="C109" s="42"/>
      <c r="D109" s="42"/>
      <c r="E109" s="42"/>
      <c r="F109" s="42"/>
      <c r="G109" s="42"/>
      <c r="H109" s="42"/>
      <c r="I109" s="113"/>
      <c r="J109" s="42"/>
      <c r="K109" s="42"/>
      <c r="L109" s="3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24.95" customHeight="1" x14ac:dyDescent="0.2">
      <c r="A110" s="28"/>
      <c r="B110" s="29"/>
      <c r="C110" s="21" t="s">
        <v>110</v>
      </c>
      <c r="D110" s="28"/>
      <c r="E110" s="28"/>
      <c r="F110" s="28"/>
      <c r="G110" s="28"/>
      <c r="H110" s="28"/>
      <c r="I110" s="88"/>
      <c r="J110" s="28"/>
      <c r="K110" s="28"/>
      <c r="L110" s="3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 x14ac:dyDescent="0.2">
      <c r="A111" s="28"/>
      <c r="B111" s="29"/>
      <c r="C111" s="28"/>
      <c r="D111" s="28"/>
      <c r="E111" s="28"/>
      <c r="F111" s="28"/>
      <c r="G111" s="28"/>
      <c r="H111" s="28"/>
      <c r="I111" s="88"/>
      <c r="J111" s="28"/>
      <c r="K111" s="28"/>
      <c r="L111" s="3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 x14ac:dyDescent="0.2">
      <c r="A112" s="28"/>
      <c r="B112" s="29"/>
      <c r="C112" s="25" t="s">
        <v>16</v>
      </c>
      <c r="D112" s="28"/>
      <c r="E112" s="28"/>
      <c r="F112" s="28"/>
      <c r="G112" s="28"/>
      <c r="H112" s="28"/>
      <c r="I112" s="88"/>
      <c r="J112" s="28"/>
      <c r="K112" s="28"/>
      <c r="L112" s="3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 x14ac:dyDescent="0.2">
      <c r="A113" s="28"/>
      <c r="B113" s="29"/>
      <c r="C113" s="28"/>
      <c r="D113" s="28"/>
      <c r="E113" s="280" t="str">
        <f>E7</f>
        <v>Vltava ř.km 49,8 - 49,9, Holešovice - kotevní stání - DPS</v>
      </c>
      <c r="F113" s="281"/>
      <c r="G113" s="281"/>
      <c r="H113" s="281"/>
      <c r="I113" s="88"/>
      <c r="J113" s="28"/>
      <c r="K113" s="28"/>
      <c r="L113" s="3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 x14ac:dyDescent="0.2">
      <c r="A114" s="28"/>
      <c r="B114" s="29"/>
      <c r="C114" s="25" t="s">
        <v>96</v>
      </c>
      <c r="D114" s="28"/>
      <c r="E114" s="28"/>
      <c r="F114" s="28"/>
      <c r="G114" s="28"/>
      <c r="H114" s="28"/>
      <c r="I114" s="88"/>
      <c r="J114" s="28"/>
      <c r="K114" s="28"/>
      <c r="L114" s="3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 x14ac:dyDescent="0.2">
      <c r="A115" s="28"/>
      <c r="B115" s="29"/>
      <c r="C115" s="28"/>
      <c r="D115" s="28"/>
      <c r="E115" s="277" t="str">
        <f>E9</f>
        <v>01 - Vltava ř.km 49,8 - 49,9, Holešovice - kotevní stání</v>
      </c>
      <c r="F115" s="279"/>
      <c r="G115" s="279"/>
      <c r="H115" s="279"/>
      <c r="I115" s="88"/>
      <c r="J115" s="28"/>
      <c r="K115" s="28"/>
      <c r="L115" s="3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 x14ac:dyDescent="0.2">
      <c r="A116" s="28"/>
      <c r="B116" s="29"/>
      <c r="C116" s="28"/>
      <c r="D116" s="28"/>
      <c r="E116" s="28"/>
      <c r="F116" s="28"/>
      <c r="G116" s="28"/>
      <c r="H116" s="28"/>
      <c r="I116" s="88"/>
      <c r="J116" s="28"/>
      <c r="K116" s="28"/>
      <c r="L116" s="3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 x14ac:dyDescent="0.2">
      <c r="A117" s="28"/>
      <c r="B117" s="29"/>
      <c r="C117" s="25" t="s">
        <v>20</v>
      </c>
      <c r="D117" s="28"/>
      <c r="E117" s="28"/>
      <c r="F117" s="24" t="str">
        <f>F12</f>
        <v xml:space="preserve"> </v>
      </c>
      <c r="G117" s="28"/>
      <c r="H117" s="28"/>
      <c r="I117" s="89" t="s">
        <v>22</v>
      </c>
      <c r="J117" s="47" t="str">
        <f>IF(J12="","",J12)</f>
        <v>19. 2. 2020</v>
      </c>
      <c r="K117" s="28"/>
      <c r="L117" s="3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 x14ac:dyDescent="0.2">
      <c r="A118" s="28"/>
      <c r="B118" s="29"/>
      <c r="C118" s="28"/>
      <c r="D118" s="28"/>
      <c r="E118" s="28"/>
      <c r="F118" s="28"/>
      <c r="G118" s="28"/>
      <c r="H118" s="28"/>
      <c r="I118" s="88"/>
      <c r="J118" s="28"/>
      <c r="K118" s="28"/>
      <c r="L118" s="3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25.7" customHeight="1" x14ac:dyDescent="0.2">
      <c r="A119" s="28"/>
      <c r="B119" s="29"/>
      <c r="C119" s="25" t="s">
        <v>24</v>
      </c>
      <c r="D119" s="28"/>
      <c r="E119" s="28"/>
      <c r="F119" s="24" t="str">
        <f>E15</f>
        <v>Povodí Vltavy, státní podnik</v>
      </c>
      <c r="G119" s="28"/>
      <c r="H119" s="28"/>
      <c r="I119" s="89" t="s">
        <v>32</v>
      </c>
      <c r="J119" s="27" t="str">
        <f>E21</f>
        <v>Sweco Hydroprojekt a.s.</v>
      </c>
      <c r="K119" s="28"/>
      <c r="L119" s="34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 x14ac:dyDescent="0.2">
      <c r="A120" s="28"/>
      <c r="B120" s="29"/>
      <c r="C120" s="25" t="s">
        <v>30</v>
      </c>
      <c r="D120" s="28"/>
      <c r="E120" s="28"/>
      <c r="F120" s="24" t="str">
        <f>IF(E18="","",E18)</f>
        <v>Vyplň údaj</v>
      </c>
      <c r="G120" s="28"/>
      <c r="H120" s="28"/>
      <c r="I120" s="89" t="s">
        <v>37</v>
      </c>
      <c r="J120" s="27" t="str">
        <f>E24</f>
        <v xml:space="preserve"> </v>
      </c>
      <c r="K120" s="28"/>
      <c r="L120" s="34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 x14ac:dyDescent="0.2">
      <c r="A121" s="28"/>
      <c r="B121" s="29"/>
      <c r="C121" s="28"/>
      <c r="D121" s="28"/>
      <c r="E121" s="28"/>
      <c r="F121" s="28"/>
      <c r="G121" s="28"/>
      <c r="H121" s="28"/>
      <c r="I121" s="88"/>
      <c r="J121" s="28"/>
      <c r="K121" s="28"/>
      <c r="L121" s="34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 x14ac:dyDescent="0.2">
      <c r="A122" s="128"/>
      <c r="B122" s="129"/>
      <c r="C122" s="204" t="s">
        <v>111</v>
      </c>
      <c r="D122" s="205" t="s">
        <v>65</v>
      </c>
      <c r="E122" s="205" t="s">
        <v>61</v>
      </c>
      <c r="F122" s="205" t="s">
        <v>62</v>
      </c>
      <c r="G122" s="205" t="s">
        <v>112</v>
      </c>
      <c r="H122" s="205" t="s">
        <v>113</v>
      </c>
      <c r="I122" s="205" t="s">
        <v>114</v>
      </c>
      <c r="J122" s="205" t="s">
        <v>100</v>
      </c>
      <c r="K122" s="206" t="s">
        <v>115</v>
      </c>
      <c r="L122" s="130"/>
      <c r="M122" s="54" t="s">
        <v>1</v>
      </c>
      <c r="N122" s="55" t="s">
        <v>44</v>
      </c>
      <c r="O122" s="55" t="s">
        <v>116</v>
      </c>
      <c r="P122" s="55" t="s">
        <v>117</v>
      </c>
      <c r="Q122" s="55" t="s">
        <v>118</v>
      </c>
      <c r="R122" s="55" t="s">
        <v>119</v>
      </c>
      <c r="S122" s="55" t="s">
        <v>120</v>
      </c>
      <c r="T122" s="56" t="s">
        <v>121</v>
      </c>
      <c r="U122" s="128"/>
      <c r="V122" s="128"/>
      <c r="W122" s="128"/>
      <c r="X122" s="128"/>
      <c r="Y122" s="128"/>
      <c r="Z122" s="128"/>
      <c r="AA122" s="128"/>
      <c r="AB122" s="128"/>
      <c r="AC122" s="128"/>
      <c r="AD122" s="128"/>
      <c r="AE122" s="128"/>
    </row>
    <row r="123" spans="1:65" s="2" customFormat="1" ht="22.9" customHeight="1" x14ac:dyDescent="0.25">
      <c r="A123" s="28"/>
      <c r="B123" s="29"/>
      <c r="C123" s="207" t="s">
        <v>122</v>
      </c>
      <c r="D123" s="195"/>
      <c r="E123" s="195"/>
      <c r="F123" s="195"/>
      <c r="G123" s="195"/>
      <c r="H123" s="195"/>
      <c r="I123" s="195"/>
      <c r="J123" s="208">
        <f>BK123</f>
        <v>0</v>
      </c>
      <c r="K123" s="195"/>
      <c r="L123" s="29"/>
      <c r="M123" s="57"/>
      <c r="N123" s="48"/>
      <c r="O123" s="58"/>
      <c r="P123" s="131">
        <f>P124</f>
        <v>0</v>
      </c>
      <c r="Q123" s="58"/>
      <c r="R123" s="131">
        <f>R124</f>
        <v>54.364335091000001</v>
      </c>
      <c r="S123" s="58"/>
      <c r="T123" s="132">
        <f>T124</f>
        <v>3.74857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7" t="s">
        <v>79</v>
      </c>
      <c r="AU123" s="17" t="s">
        <v>102</v>
      </c>
      <c r="BK123" s="133">
        <f>BK124</f>
        <v>0</v>
      </c>
    </row>
    <row r="124" spans="1:65" s="12" customFormat="1" ht="25.9" customHeight="1" x14ac:dyDescent="0.2">
      <c r="B124" s="134"/>
      <c r="C124" s="203"/>
      <c r="D124" s="209" t="s">
        <v>79</v>
      </c>
      <c r="E124" s="210" t="s">
        <v>123</v>
      </c>
      <c r="F124" s="210" t="s">
        <v>124</v>
      </c>
      <c r="G124" s="203"/>
      <c r="H124" s="203"/>
      <c r="I124" s="203"/>
      <c r="J124" s="211">
        <f>BK124</f>
        <v>0</v>
      </c>
      <c r="K124" s="203"/>
      <c r="L124" s="134"/>
      <c r="M124" s="137"/>
      <c r="N124" s="138"/>
      <c r="O124" s="138"/>
      <c r="P124" s="139">
        <f>P125+P158+P193+P200+P208+P220</f>
        <v>0</v>
      </c>
      <c r="Q124" s="138"/>
      <c r="R124" s="139">
        <f>R125+R158+R193+R200+R208+R220</f>
        <v>54.364335091000001</v>
      </c>
      <c r="S124" s="138"/>
      <c r="T124" s="140">
        <f>T125+T158+T193+T200+T208+T220</f>
        <v>3.74857</v>
      </c>
      <c r="AR124" s="135" t="s">
        <v>88</v>
      </c>
      <c r="AT124" s="141" t="s">
        <v>79</v>
      </c>
      <c r="AU124" s="141" t="s">
        <v>80</v>
      </c>
      <c r="AY124" s="135" t="s">
        <v>125</v>
      </c>
      <c r="BK124" s="142">
        <f>BK125+BK158+BK193+BK200+BK208+BK220</f>
        <v>0</v>
      </c>
    </row>
    <row r="125" spans="1:65" s="12" customFormat="1" ht="22.9" customHeight="1" x14ac:dyDescent="0.2">
      <c r="B125" s="134"/>
      <c r="C125" s="203"/>
      <c r="D125" s="209" t="s">
        <v>79</v>
      </c>
      <c r="E125" s="212" t="s">
        <v>88</v>
      </c>
      <c r="F125" s="212" t="s">
        <v>126</v>
      </c>
      <c r="G125" s="203"/>
      <c r="H125" s="203"/>
      <c r="I125" s="203"/>
      <c r="J125" s="213">
        <f>BK125</f>
        <v>0</v>
      </c>
      <c r="K125" s="203"/>
      <c r="L125" s="134"/>
      <c r="M125" s="137"/>
      <c r="N125" s="138"/>
      <c r="O125" s="138"/>
      <c r="P125" s="139">
        <f>SUM(P126:P157)</f>
        <v>0</v>
      </c>
      <c r="Q125" s="138"/>
      <c r="R125" s="139">
        <f>SUM(R126:R157)</f>
        <v>5.6000000000000001E-2</v>
      </c>
      <c r="S125" s="138"/>
      <c r="T125" s="140">
        <f>SUM(T126:T157)</f>
        <v>1.08</v>
      </c>
      <c r="AR125" s="135" t="s">
        <v>88</v>
      </c>
      <c r="AT125" s="141" t="s">
        <v>79</v>
      </c>
      <c r="AU125" s="141" t="s">
        <v>88</v>
      </c>
      <c r="AY125" s="135" t="s">
        <v>125</v>
      </c>
      <c r="BK125" s="142">
        <f>SUM(BK126:BK157)</f>
        <v>0</v>
      </c>
    </row>
    <row r="126" spans="1:65" s="2" customFormat="1" ht="16.5" customHeight="1" x14ac:dyDescent="0.2">
      <c r="A126" s="28"/>
      <c r="B126" s="143"/>
      <c r="C126" s="214" t="s">
        <v>88</v>
      </c>
      <c r="D126" s="214" t="s">
        <v>127</v>
      </c>
      <c r="E126" s="215" t="s">
        <v>128</v>
      </c>
      <c r="F126" s="216" t="s">
        <v>129</v>
      </c>
      <c r="G126" s="217" t="s">
        <v>130</v>
      </c>
      <c r="H126" s="218">
        <v>1</v>
      </c>
      <c r="I126" s="144"/>
      <c r="J126" s="219">
        <f>ROUND(I126*H126,2)</f>
        <v>0</v>
      </c>
      <c r="K126" s="216" t="s">
        <v>131</v>
      </c>
      <c r="L126" s="29"/>
      <c r="M126" s="145" t="s">
        <v>1</v>
      </c>
      <c r="N126" s="146" t="s">
        <v>45</v>
      </c>
      <c r="O126" s="50"/>
      <c r="P126" s="147">
        <f>O126*H126</f>
        <v>0</v>
      </c>
      <c r="Q126" s="147">
        <v>0</v>
      </c>
      <c r="R126" s="147">
        <f>Q126*H126</f>
        <v>0</v>
      </c>
      <c r="S126" s="147">
        <v>0</v>
      </c>
      <c r="T126" s="148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49" t="s">
        <v>132</v>
      </c>
      <c r="AT126" s="149" t="s">
        <v>127</v>
      </c>
      <c r="AU126" s="149" t="s">
        <v>90</v>
      </c>
      <c r="AY126" s="17" t="s">
        <v>125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88</v>
      </c>
      <c r="BK126" s="150">
        <f>ROUND(I126*H126,2)</f>
        <v>0</v>
      </c>
      <c r="BL126" s="17" t="s">
        <v>132</v>
      </c>
      <c r="BM126" s="149" t="s">
        <v>133</v>
      </c>
    </row>
    <row r="127" spans="1:65" s="2" customFormat="1" ht="19.5" x14ac:dyDescent="0.2">
      <c r="A127" s="28"/>
      <c r="B127" s="29"/>
      <c r="C127" s="195"/>
      <c r="D127" s="220" t="s">
        <v>134</v>
      </c>
      <c r="E127" s="195"/>
      <c r="F127" s="221" t="s">
        <v>135</v>
      </c>
      <c r="G127" s="195"/>
      <c r="H127" s="195"/>
      <c r="I127" s="88"/>
      <c r="J127" s="195"/>
      <c r="K127" s="195"/>
      <c r="L127" s="29"/>
      <c r="M127" s="151"/>
      <c r="N127" s="152"/>
      <c r="O127" s="50"/>
      <c r="P127" s="50"/>
      <c r="Q127" s="50"/>
      <c r="R127" s="50"/>
      <c r="S127" s="50"/>
      <c r="T127" s="51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T127" s="17" t="s">
        <v>134</v>
      </c>
      <c r="AU127" s="17" t="s">
        <v>90</v>
      </c>
    </row>
    <row r="128" spans="1:65" s="2" customFormat="1" ht="16.5" customHeight="1" x14ac:dyDescent="0.2">
      <c r="A128" s="28"/>
      <c r="B128" s="143"/>
      <c r="C128" s="214" t="s">
        <v>90</v>
      </c>
      <c r="D128" s="214" t="s">
        <v>127</v>
      </c>
      <c r="E128" s="215" t="s">
        <v>136</v>
      </c>
      <c r="F128" s="216" t="s">
        <v>137</v>
      </c>
      <c r="G128" s="217" t="s">
        <v>130</v>
      </c>
      <c r="H128" s="218">
        <v>1</v>
      </c>
      <c r="I128" s="144"/>
      <c r="J128" s="219">
        <f>ROUND(I128*H128,2)</f>
        <v>0</v>
      </c>
      <c r="K128" s="216" t="s">
        <v>131</v>
      </c>
      <c r="L128" s="29"/>
      <c r="M128" s="145" t="s">
        <v>1</v>
      </c>
      <c r="N128" s="146" t="s">
        <v>45</v>
      </c>
      <c r="O128" s="50"/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49" t="s">
        <v>132</v>
      </c>
      <c r="AT128" s="149" t="s">
        <v>127</v>
      </c>
      <c r="AU128" s="149" t="s">
        <v>90</v>
      </c>
      <c r="AY128" s="17" t="s">
        <v>125</v>
      </c>
      <c r="BE128" s="150">
        <f>IF(N128="základní",J128,0)</f>
        <v>0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7" t="s">
        <v>88</v>
      </c>
      <c r="BK128" s="150">
        <f>ROUND(I128*H128,2)</f>
        <v>0</v>
      </c>
      <c r="BL128" s="17" t="s">
        <v>132</v>
      </c>
      <c r="BM128" s="149" t="s">
        <v>138</v>
      </c>
    </row>
    <row r="129" spans="1:65" s="2" customFormat="1" ht="29.25" x14ac:dyDescent="0.2">
      <c r="A129" s="28"/>
      <c r="B129" s="29"/>
      <c r="C129" s="195"/>
      <c r="D129" s="220" t="s">
        <v>139</v>
      </c>
      <c r="E129" s="195"/>
      <c r="F129" s="222" t="s">
        <v>140</v>
      </c>
      <c r="G129" s="195"/>
      <c r="H129" s="195"/>
      <c r="I129" s="88"/>
      <c r="J129" s="195"/>
      <c r="K129" s="195"/>
      <c r="L129" s="29"/>
      <c r="M129" s="151"/>
      <c r="N129" s="152"/>
      <c r="O129" s="50"/>
      <c r="P129" s="50"/>
      <c r="Q129" s="50"/>
      <c r="R129" s="50"/>
      <c r="S129" s="50"/>
      <c r="T129" s="51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7" t="s">
        <v>139</v>
      </c>
      <c r="AU129" s="17" t="s">
        <v>90</v>
      </c>
    </row>
    <row r="130" spans="1:65" s="2" customFormat="1" ht="21.75" customHeight="1" x14ac:dyDescent="0.2">
      <c r="A130" s="28"/>
      <c r="B130" s="143"/>
      <c r="C130" s="214" t="s">
        <v>141</v>
      </c>
      <c r="D130" s="214" t="s">
        <v>127</v>
      </c>
      <c r="E130" s="215" t="s">
        <v>142</v>
      </c>
      <c r="F130" s="216" t="s">
        <v>143</v>
      </c>
      <c r="G130" s="217" t="s">
        <v>144</v>
      </c>
      <c r="H130" s="218">
        <v>0.6</v>
      </c>
      <c r="I130" s="144"/>
      <c r="J130" s="219">
        <f>ROUND(I130*H130,2)</f>
        <v>0</v>
      </c>
      <c r="K130" s="216" t="s">
        <v>145</v>
      </c>
      <c r="L130" s="29"/>
      <c r="M130" s="145" t="s">
        <v>1</v>
      </c>
      <c r="N130" s="146" t="s">
        <v>45</v>
      </c>
      <c r="O130" s="50"/>
      <c r="P130" s="147">
        <f>O130*H130</f>
        <v>0</v>
      </c>
      <c r="Q130" s="147">
        <v>0</v>
      </c>
      <c r="R130" s="147">
        <f>Q130*H130</f>
        <v>0</v>
      </c>
      <c r="S130" s="147">
        <v>1.8</v>
      </c>
      <c r="T130" s="148">
        <f>S130*H130</f>
        <v>1.08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49" t="s">
        <v>132</v>
      </c>
      <c r="AT130" s="149" t="s">
        <v>127</v>
      </c>
      <c r="AU130" s="149" t="s">
        <v>90</v>
      </c>
      <c r="AY130" s="17" t="s">
        <v>125</v>
      </c>
      <c r="BE130" s="150">
        <f>IF(N130="základní",J130,0)</f>
        <v>0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7" t="s">
        <v>88</v>
      </c>
      <c r="BK130" s="150">
        <f>ROUND(I130*H130,2)</f>
        <v>0</v>
      </c>
      <c r="BL130" s="17" t="s">
        <v>132</v>
      </c>
      <c r="BM130" s="149" t="s">
        <v>146</v>
      </c>
    </row>
    <row r="131" spans="1:65" s="2" customFormat="1" ht="29.25" x14ac:dyDescent="0.2">
      <c r="A131" s="28"/>
      <c r="B131" s="29"/>
      <c r="C131" s="195"/>
      <c r="D131" s="220" t="s">
        <v>134</v>
      </c>
      <c r="E131" s="195"/>
      <c r="F131" s="221" t="s">
        <v>147</v>
      </c>
      <c r="G131" s="195"/>
      <c r="H131" s="195"/>
      <c r="I131" s="88"/>
      <c r="J131" s="195"/>
      <c r="K131" s="195"/>
      <c r="L131" s="29"/>
      <c r="M131" s="151"/>
      <c r="N131" s="152"/>
      <c r="O131" s="50"/>
      <c r="P131" s="50"/>
      <c r="Q131" s="50"/>
      <c r="R131" s="50"/>
      <c r="S131" s="50"/>
      <c r="T131" s="51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T131" s="17" t="s">
        <v>134</v>
      </c>
      <c r="AU131" s="17" t="s">
        <v>90</v>
      </c>
    </row>
    <row r="132" spans="1:65" s="2" customFormat="1" ht="331.5" x14ac:dyDescent="0.2">
      <c r="A132" s="28"/>
      <c r="B132" s="29"/>
      <c r="C132" s="195"/>
      <c r="D132" s="220" t="s">
        <v>148</v>
      </c>
      <c r="E132" s="195"/>
      <c r="F132" s="222" t="s">
        <v>149</v>
      </c>
      <c r="G132" s="195"/>
      <c r="H132" s="195"/>
      <c r="I132" s="88"/>
      <c r="J132" s="195"/>
      <c r="K132" s="195"/>
      <c r="L132" s="29"/>
      <c r="M132" s="151"/>
      <c r="N132" s="152"/>
      <c r="O132" s="50"/>
      <c r="P132" s="50"/>
      <c r="Q132" s="50"/>
      <c r="R132" s="50"/>
      <c r="S132" s="50"/>
      <c r="T132" s="51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7" t="s">
        <v>148</v>
      </c>
      <c r="AU132" s="17" t="s">
        <v>90</v>
      </c>
    </row>
    <row r="133" spans="1:65" s="13" customFormat="1" x14ac:dyDescent="0.2">
      <c r="B133" s="153"/>
      <c r="C133" s="200"/>
      <c r="D133" s="220" t="s">
        <v>150</v>
      </c>
      <c r="E133" s="223" t="s">
        <v>1</v>
      </c>
      <c r="F133" s="224" t="s">
        <v>151</v>
      </c>
      <c r="G133" s="200"/>
      <c r="H133" s="223" t="s">
        <v>1</v>
      </c>
      <c r="I133" s="155"/>
      <c r="J133" s="200"/>
      <c r="K133" s="200"/>
      <c r="L133" s="153"/>
      <c r="M133" s="156"/>
      <c r="N133" s="157"/>
      <c r="O133" s="157"/>
      <c r="P133" s="157"/>
      <c r="Q133" s="157"/>
      <c r="R133" s="157"/>
      <c r="S133" s="157"/>
      <c r="T133" s="158"/>
      <c r="AT133" s="154" t="s">
        <v>150</v>
      </c>
      <c r="AU133" s="154" t="s">
        <v>90</v>
      </c>
      <c r="AV133" s="13" t="s">
        <v>88</v>
      </c>
      <c r="AW133" s="13" t="s">
        <v>36</v>
      </c>
      <c r="AX133" s="13" t="s">
        <v>80</v>
      </c>
      <c r="AY133" s="154" t="s">
        <v>125</v>
      </c>
    </row>
    <row r="134" spans="1:65" s="14" customFormat="1" x14ac:dyDescent="0.2">
      <c r="B134" s="159"/>
      <c r="C134" s="201"/>
      <c r="D134" s="220" t="s">
        <v>150</v>
      </c>
      <c r="E134" s="225" t="s">
        <v>1</v>
      </c>
      <c r="F134" s="226" t="s">
        <v>152</v>
      </c>
      <c r="G134" s="201"/>
      <c r="H134" s="227">
        <v>0.6</v>
      </c>
      <c r="I134" s="161"/>
      <c r="J134" s="201"/>
      <c r="K134" s="201"/>
      <c r="L134" s="159"/>
      <c r="M134" s="162"/>
      <c r="N134" s="163"/>
      <c r="O134" s="163"/>
      <c r="P134" s="163"/>
      <c r="Q134" s="163"/>
      <c r="R134" s="163"/>
      <c r="S134" s="163"/>
      <c r="T134" s="164"/>
      <c r="AT134" s="160" t="s">
        <v>150</v>
      </c>
      <c r="AU134" s="160" t="s">
        <v>90</v>
      </c>
      <c r="AV134" s="14" t="s">
        <v>90</v>
      </c>
      <c r="AW134" s="14" t="s">
        <v>36</v>
      </c>
      <c r="AX134" s="14" t="s">
        <v>88</v>
      </c>
      <c r="AY134" s="160" t="s">
        <v>125</v>
      </c>
    </row>
    <row r="135" spans="1:65" s="2" customFormat="1" ht="47.25" customHeight="1" x14ac:dyDescent="0.2">
      <c r="A135" s="28"/>
      <c r="B135" s="143"/>
      <c r="C135" s="214" t="s">
        <v>132</v>
      </c>
      <c r="D135" s="214" t="s">
        <v>127</v>
      </c>
      <c r="E135" s="215" t="s">
        <v>153</v>
      </c>
      <c r="F135" s="216" t="s">
        <v>366</v>
      </c>
      <c r="G135" s="217" t="s">
        <v>144</v>
      </c>
      <c r="H135" s="218">
        <v>350</v>
      </c>
      <c r="I135" s="144"/>
      <c r="J135" s="219">
        <f>ROUND(I135*H135,2)</f>
        <v>0</v>
      </c>
      <c r="K135" s="216" t="s">
        <v>145</v>
      </c>
      <c r="L135" s="29"/>
      <c r="M135" s="145" t="s">
        <v>1</v>
      </c>
      <c r="N135" s="146" t="s">
        <v>45</v>
      </c>
      <c r="O135" s="50"/>
      <c r="P135" s="147">
        <f>O135*H135</f>
        <v>0</v>
      </c>
      <c r="Q135" s="147">
        <v>1.6000000000000001E-4</v>
      </c>
      <c r="R135" s="147">
        <f>Q135*H135</f>
        <v>5.6000000000000001E-2</v>
      </c>
      <c r="S135" s="147">
        <v>0</v>
      </c>
      <c r="T135" s="148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49" t="s">
        <v>132</v>
      </c>
      <c r="AT135" s="149" t="s">
        <v>127</v>
      </c>
      <c r="AU135" s="149" t="s">
        <v>90</v>
      </c>
      <c r="AY135" s="17" t="s">
        <v>125</v>
      </c>
      <c r="BE135" s="150">
        <f>IF(N135="základní",J135,0)</f>
        <v>0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7" t="s">
        <v>88</v>
      </c>
      <c r="BK135" s="150">
        <f>ROUND(I135*H135,2)</f>
        <v>0</v>
      </c>
      <c r="BL135" s="17" t="s">
        <v>132</v>
      </c>
      <c r="BM135" s="149" t="s">
        <v>154</v>
      </c>
    </row>
    <row r="136" spans="1:65" s="2" customFormat="1" ht="39" x14ac:dyDescent="0.2">
      <c r="A136" s="28"/>
      <c r="B136" s="29"/>
      <c r="C136" s="195"/>
      <c r="D136" s="220" t="s">
        <v>134</v>
      </c>
      <c r="E136" s="195"/>
      <c r="F136" s="221" t="s">
        <v>155</v>
      </c>
      <c r="G136" s="195"/>
      <c r="H136" s="195"/>
      <c r="I136" s="88"/>
      <c r="J136" s="195"/>
      <c r="K136" s="195"/>
      <c r="L136" s="29"/>
      <c r="M136" s="151"/>
      <c r="N136" s="152"/>
      <c r="O136" s="50"/>
      <c r="P136" s="50"/>
      <c r="Q136" s="50"/>
      <c r="R136" s="50"/>
      <c r="S136" s="50"/>
      <c r="T136" s="51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7" t="s">
        <v>134</v>
      </c>
      <c r="AU136" s="17" t="s">
        <v>90</v>
      </c>
    </row>
    <row r="137" spans="1:65" s="2" customFormat="1" ht="58.5" x14ac:dyDescent="0.2">
      <c r="A137" s="28"/>
      <c r="B137" s="29"/>
      <c r="C137" s="195"/>
      <c r="D137" s="220" t="s">
        <v>148</v>
      </c>
      <c r="E137" s="195"/>
      <c r="F137" s="222" t="s">
        <v>156</v>
      </c>
      <c r="G137" s="195"/>
      <c r="H137" s="195"/>
      <c r="I137" s="88"/>
      <c r="J137" s="195"/>
      <c r="K137" s="195"/>
      <c r="L137" s="29"/>
      <c r="M137" s="151"/>
      <c r="N137" s="152"/>
      <c r="O137" s="50"/>
      <c r="P137" s="50"/>
      <c r="Q137" s="50"/>
      <c r="R137" s="50"/>
      <c r="S137" s="50"/>
      <c r="T137" s="51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7" t="s">
        <v>148</v>
      </c>
      <c r="AU137" s="17" t="s">
        <v>90</v>
      </c>
    </row>
    <row r="138" spans="1:65" s="13" customFormat="1" x14ac:dyDescent="0.2">
      <c r="B138" s="153"/>
      <c r="C138" s="200"/>
      <c r="D138" s="220" t="s">
        <v>150</v>
      </c>
      <c r="E138" s="223" t="s">
        <v>1</v>
      </c>
      <c r="F138" s="224" t="s">
        <v>157</v>
      </c>
      <c r="G138" s="200"/>
      <c r="H138" s="223" t="s">
        <v>1</v>
      </c>
      <c r="I138" s="155"/>
      <c r="J138" s="200"/>
      <c r="K138" s="200"/>
      <c r="L138" s="153"/>
      <c r="M138" s="156"/>
      <c r="N138" s="157"/>
      <c r="O138" s="157"/>
      <c r="P138" s="157"/>
      <c r="Q138" s="157"/>
      <c r="R138" s="157"/>
      <c r="S138" s="157"/>
      <c r="T138" s="158"/>
      <c r="AT138" s="154" t="s">
        <v>150</v>
      </c>
      <c r="AU138" s="154" t="s">
        <v>90</v>
      </c>
      <c r="AV138" s="13" t="s">
        <v>88</v>
      </c>
      <c r="AW138" s="13" t="s">
        <v>36</v>
      </c>
      <c r="AX138" s="13" t="s">
        <v>80</v>
      </c>
      <c r="AY138" s="154" t="s">
        <v>125</v>
      </c>
    </row>
    <row r="139" spans="1:65" s="14" customFormat="1" x14ac:dyDescent="0.2">
      <c r="B139" s="159"/>
      <c r="C139" s="201"/>
      <c r="D139" s="220" t="s">
        <v>150</v>
      </c>
      <c r="E139" s="225" t="s">
        <v>1</v>
      </c>
      <c r="F139" s="226" t="s">
        <v>158</v>
      </c>
      <c r="G139" s="201"/>
      <c r="H139" s="227">
        <v>350</v>
      </c>
      <c r="I139" s="161"/>
      <c r="J139" s="201"/>
      <c r="K139" s="201"/>
      <c r="L139" s="159"/>
      <c r="M139" s="162"/>
      <c r="N139" s="163"/>
      <c r="O139" s="163"/>
      <c r="P139" s="163"/>
      <c r="Q139" s="163"/>
      <c r="R139" s="163"/>
      <c r="S139" s="163"/>
      <c r="T139" s="164"/>
      <c r="AT139" s="160" t="s">
        <v>150</v>
      </c>
      <c r="AU139" s="160" t="s">
        <v>90</v>
      </c>
      <c r="AV139" s="14" t="s">
        <v>90</v>
      </c>
      <c r="AW139" s="14" t="s">
        <v>36</v>
      </c>
      <c r="AX139" s="14" t="s">
        <v>80</v>
      </c>
      <c r="AY139" s="160" t="s">
        <v>125</v>
      </c>
    </row>
    <row r="140" spans="1:65" s="15" customFormat="1" x14ac:dyDescent="0.2">
      <c r="B140" s="165"/>
      <c r="C140" s="202"/>
      <c r="D140" s="220" t="s">
        <v>150</v>
      </c>
      <c r="E140" s="228" t="s">
        <v>1</v>
      </c>
      <c r="F140" s="229" t="s">
        <v>159</v>
      </c>
      <c r="G140" s="202"/>
      <c r="H140" s="230">
        <v>350</v>
      </c>
      <c r="I140" s="167"/>
      <c r="J140" s="202"/>
      <c r="K140" s="202"/>
      <c r="L140" s="165"/>
      <c r="M140" s="168"/>
      <c r="N140" s="169"/>
      <c r="O140" s="169"/>
      <c r="P140" s="169"/>
      <c r="Q140" s="169"/>
      <c r="R140" s="169"/>
      <c r="S140" s="169"/>
      <c r="T140" s="170"/>
      <c r="AT140" s="166" t="s">
        <v>150</v>
      </c>
      <c r="AU140" s="166" t="s">
        <v>90</v>
      </c>
      <c r="AV140" s="15" t="s">
        <v>132</v>
      </c>
      <c r="AW140" s="15" t="s">
        <v>36</v>
      </c>
      <c r="AX140" s="15" t="s">
        <v>88</v>
      </c>
      <c r="AY140" s="166" t="s">
        <v>125</v>
      </c>
    </row>
    <row r="141" spans="1:65" s="2" customFormat="1" ht="21.75" customHeight="1" x14ac:dyDescent="0.2">
      <c r="A141" s="28"/>
      <c r="B141" s="143"/>
      <c r="C141" s="214" t="s">
        <v>160</v>
      </c>
      <c r="D141" s="214" t="s">
        <v>127</v>
      </c>
      <c r="E141" s="215" t="s">
        <v>161</v>
      </c>
      <c r="F141" s="216" t="s">
        <v>162</v>
      </c>
      <c r="G141" s="217" t="s">
        <v>144</v>
      </c>
      <c r="H141" s="218">
        <v>2.2000000000000002</v>
      </c>
      <c r="I141" s="144"/>
      <c r="J141" s="219">
        <f>ROUND(I141*H141,2)</f>
        <v>0</v>
      </c>
      <c r="K141" s="216" t="s">
        <v>145</v>
      </c>
      <c r="L141" s="29"/>
      <c r="M141" s="145" t="s">
        <v>1</v>
      </c>
      <c r="N141" s="146" t="s">
        <v>45</v>
      </c>
      <c r="O141" s="50"/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49" t="s">
        <v>132</v>
      </c>
      <c r="AT141" s="149" t="s">
        <v>127</v>
      </c>
      <c r="AU141" s="149" t="s">
        <v>90</v>
      </c>
      <c r="AY141" s="17" t="s">
        <v>125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7" t="s">
        <v>88</v>
      </c>
      <c r="BK141" s="150">
        <f>ROUND(I141*H141,2)</f>
        <v>0</v>
      </c>
      <c r="BL141" s="17" t="s">
        <v>132</v>
      </c>
      <c r="BM141" s="149" t="s">
        <v>163</v>
      </c>
    </row>
    <row r="142" spans="1:65" s="2" customFormat="1" ht="29.25" x14ac:dyDescent="0.2">
      <c r="A142" s="28"/>
      <c r="B142" s="29"/>
      <c r="C142" s="195"/>
      <c r="D142" s="220" t="s">
        <v>134</v>
      </c>
      <c r="E142" s="195"/>
      <c r="F142" s="221" t="s">
        <v>164</v>
      </c>
      <c r="G142" s="195"/>
      <c r="H142" s="195"/>
      <c r="I142" s="88"/>
      <c r="J142" s="195"/>
      <c r="K142" s="195"/>
      <c r="L142" s="29"/>
      <c r="M142" s="151"/>
      <c r="N142" s="152"/>
      <c r="O142" s="50"/>
      <c r="P142" s="50"/>
      <c r="Q142" s="50"/>
      <c r="R142" s="50"/>
      <c r="S142" s="50"/>
      <c r="T142" s="51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7" t="s">
        <v>134</v>
      </c>
      <c r="AU142" s="17" t="s">
        <v>90</v>
      </c>
    </row>
    <row r="143" spans="1:65" s="2" customFormat="1" ht="58.5" x14ac:dyDescent="0.2">
      <c r="A143" s="28"/>
      <c r="B143" s="29"/>
      <c r="C143" s="195"/>
      <c r="D143" s="220" t="s">
        <v>148</v>
      </c>
      <c r="E143" s="195"/>
      <c r="F143" s="222" t="s">
        <v>165</v>
      </c>
      <c r="G143" s="195"/>
      <c r="H143" s="195"/>
      <c r="I143" s="88"/>
      <c r="J143" s="195"/>
      <c r="K143" s="195"/>
      <c r="L143" s="29"/>
      <c r="M143" s="151"/>
      <c r="N143" s="152"/>
      <c r="O143" s="50"/>
      <c r="P143" s="50"/>
      <c r="Q143" s="50"/>
      <c r="R143" s="50"/>
      <c r="S143" s="50"/>
      <c r="T143" s="51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7" t="s">
        <v>148</v>
      </c>
      <c r="AU143" s="17" t="s">
        <v>90</v>
      </c>
    </row>
    <row r="144" spans="1:65" s="13" customFormat="1" x14ac:dyDescent="0.2">
      <c r="B144" s="153"/>
      <c r="C144" s="200"/>
      <c r="D144" s="220" t="s">
        <v>150</v>
      </c>
      <c r="E144" s="223" t="s">
        <v>1</v>
      </c>
      <c r="F144" s="224" t="s">
        <v>166</v>
      </c>
      <c r="G144" s="200"/>
      <c r="H144" s="223" t="s">
        <v>1</v>
      </c>
      <c r="I144" s="155"/>
      <c r="J144" s="200"/>
      <c r="K144" s="200"/>
      <c r="L144" s="153"/>
      <c r="M144" s="156"/>
      <c r="N144" s="157"/>
      <c r="O144" s="157"/>
      <c r="P144" s="157"/>
      <c r="Q144" s="157"/>
      <c r="R144" s="157"/>
      <c r="S144" s="157"/>
      <c r="T144" s="158"/>
      <c r="AT144" s="154" t="s">
        <v>150</v>
      </c>
      <c r="AU144" s="154" t="s">
        <v>90</v>
      </c>
      <c r="AV144" s="13" t="s">
        <v>88</v>
      </c>
      <c r="AW144" s="13" t="s">
        <v>36</v>
      </c>
      <c r="AX144" s="13" t="s">
        <v>80</v>
      </c>
      <c r="AY144" s="154" t="s">
        <v>125</v>
      </c>
    </row>
    <row r="145" spans="1:65" s="14" customFormat="1" x14ac:dyDescent="0.2">
      <c r="B145" s="159"/>
      <c r="C145" s="201"/>
      <c r="D145" s="220" t="s">
        <v>150</v>
      </c>
      <c r="E145" s="225" t="s">
        <v>1</v>
      </c>
      <c r="F145" s="226" t="s">
        <v>167</v>
      </c>
      <c r="G145" s="201"/>
      <c r="H145" s="227">
        <v>2.2000000000000002</v>
      </c>
      <c r="I145" s="161"/>
      <c r="J145" s="201"/>
      <c r="K145" s="201"/>
      <c r="L145" s="159"/>
      <c r="M145" s="162"/>
      <c r="N145" s="163"/>
      <c r="O145" s="163"/>
      <c r="P145" s="163"/>
      <c r="Q145" s="163"/>
      <c r="R145" s="163"/>
      <c r="S145" s="163"/>
      <c r="T145" s="164"/>
      <c r="AT145" s="160" t="s">
        <v>150</v>
      </c>
      <c r="AU145" s="160" t="s">
        <v>90</v>
      </c>
      <c r="AV145" s="14" t="s">
        <v>90</v>
      </c>
      <c r="AW145" s="14" t="s">
        <v>36</v>
      </c>
      <c r="AX145" s="14" t="s">
        <v>80</v>
      </c>
      <c r="AY145" s="160" t="s">
        <v>125</v>
      </c>
    </row>
    <row r="146" spans="1:65" s="15" customFormat="1" x14ac:dyDescent="0.2">
      <c r="B146" s="165"/>
      <c r="C146" s="202"/>
      <c r="D146" s="220" t="s">
        <v>150</v>
      </c>
      <c r="E146" s="228" t="s">
        <v>1</v>
      </c>
      <c r="F146" s="229" t="s">
        <v>159</v>
      </c>
      <c r="G146" s="202"/>
      <c r="H146" s="230">
        <v>2.2000000000000002</v>
      </c>
      <c r="I146" s="167"/>
      <c r="J146" s="202"/>
      <c r="K146" s="202"/>
      <c r="L146" s="165"/>
      <c r="M146" s="168"/>
      <c r="N146" s="169"/>
      <c r="O146" s="169"/>
      <c r="P146" s="169"/>
      <c r="Q146" s="169"/>
      <c r="R146" s="169"/>
      <c r="S146" s="169"/>
      <c r="T146" s="170"/>
      <c r="AT146" s="166" t="s">
        <v>150</v>
      </c>
      <c r="AU146" s="166" t="s">
        <v>90</v>
      </c>
      <c r="AV146" s="15" t="s">
        <v>132</v>
      </c>
      <c r="AW146" s="15" t="s">
        <v>36</v>
      </c>
      <c r="AX146" s="15" t="s">
        <v>88</v>
      </c>
      <c r="AY146" s="166" t="s">
        <v>125</v>
      </c>
    </row>
    <row r="147" spans="1:65" s="2" customFormat="1" ht="60" x14ac:dyDescent="0.2">
      <c r="A147" s="28"/>
      <c r="B147" s="143"/>
      <c r="C147" s="214" t="s">
        <v>168</v>
      </c>
      <c r="D147" s="214" t="s">
        <v>127</v>
      </c>
      <c r="E147" s="215" t="s">
        <v>169</v>
      </c>
      <c r="F147" s="216" t="s">
        <v>365</v>
      </c>
      <c r="G147" s="217" t="s">
        <v>170</v>
      </c>
      <c r="H147" s="218">
        <v>631.79999999999995</v>
      </c>
      <c r="I147" s="144"/>
      <c r="J147" s="219">
        <f>ROUND(I147*H147,2)</f>
        <v>0</v>
      </c>
      <c r="K147" s="216" t="s">
        <v>131</v>
      </c>
      <c r="L147" s="29"/>
      <c r="M147" s="145" t="s">
        <v>1</v>
      </c>
      <c r="N147" s="146" t="s">
        <v>45</v>
      </c>
      <c r="O147" s="50"/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9" t="s">
        <v>132</v>
      </c>
      <c r="AT147" s="149" t="s">
        <v>127</v>
      </c>
      <c r="AU147" s="149" t="s">
        <v>90</v>
      </c>
      <c r="AY147" s="17" t="s">
        <v>125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7" t="s">
        <v>88</v>
      </c>
      <c r="BK147" s="150">
        <f>ROUND(I147*H147,2)</f>
        <v>0</v>
      </c>
      <c r="BL147" s="17" t="s">
        <v>132</v>
      </c>
      <c r="BM147" s="149" t="s">
        <v>171</v>
      </c>
    </row>
    <row r="148" spans="1:65" s="2" customFormat="1" ht="19.5" x14ac:dyDescent="0.2">
      <c r="A148" s="28"/>
      <c r="B148" s="29"/>
      <c r="C148" s="195"/>
      <c r="D148" s="220" t="s">
        <v>139</v>
      </c>
      <c r="E148" s="195"/>
      <c r="F148" s="222" t="s">
        <v>172</v>
      </c>
      <c r="G148" s="195"/>
      <c r="H148" s="195"/>
      <c r="I148" s="88"/>
      <c r="J148" s="195"/>
      <c r="K148" s="195"/>
      <c r="L148" s="29"/>
      <c r="M148" s="151"/>
      <c r="N148" s="152"/>
      <c r="O148" s="50"/>
      <c r="P148" s="50"/>
      <c r="Q148" s="50"/>
      <c r="R148" s="50"/>
      <c r="S148" s="50"/>
      <c r="T148" s="51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7" t="s">
        <v>139</v>
      </c>
      <c r="AU148" s="17" t="s">
        <v>90</v>
      </c>
    </row>
    <row r="149" spans="1:65" s="14" customFormat="1" x14ac:dyDescent="0.2">
      <c r="B149" s="159"/>
      <c r="C149" s="201"/>
      <c r="D149" s="220" t="s">
        <v>150</v>
      </c>
      <c r="E149" s="225" t="s">
        <v>1</v>
      </c>
      <c r="F149" s="226" t="s">
        <v>173</v>
      </c>
      <c r="G149" s="201"/>
      <c r="H149" s="227">
        <v>630</v>
      </c>
      <c r="I149" s="161"/>
      <c r="J149" s="201"/>
      <c r="K149" s="201"/>
      <c r="L149" s="159"/>
      <c r="M149" s="162"/>
      <c r="N149" s="163"/>
      <c r="O149" s="163"/>
      <c r="P149" s="163"/>
      <c r="Q149" s="163"/>
      <c r="R149" s="163"/>
      <c r="S149" s="163"/>
      <c r="T149" s="164"/>
      <c r="AT149" s="160" t="s">
        <v>150</v>
      </c>
      <c r="AU149" s="160" t="s">
        <v>90</v>
      </c>
      <c r="AV149" s="14" t="s">
        <v>90</v>
      </c>
      <c r="AW149" s="14" t="s">
        <v>36</v>
      </c>
      <c r="AX149" s="14" t="s">
        <v>80</v>
      </c>
      <c r="AY149" s="160" t="s">
        <v>125</v>
      </c>
    </row>
    <row r="150" spans="1:65" s="14" customFormat="1" x14ac:dyDescent="0.2">
      <c r="B150" s="159"/>
      <c r="C150" s="201"/>
      <c r="D150" s="220" t="s">
        <v>150</v>
      </c>
      <c r="E150" s="225" t="s">
        <v>1</v>
      </c>
      <c r="F150" s="226" t="s">
        <v>174</v>
      </c>
      <c r="G150" s="201"/>
      <c r="H150" s="227">
        <v>1.8</v>
      </c>
      <c r="I150" s="161"/>
      <c r="J150" s="201"/>
      <c r="K150" s="201"/>
      <c r="L150" s="159"/>
      <c r="M150" s="162"/>
      <c r="N150" s="163"/>
      <c r="O150" s="163"/>
      <c r="P150" s="163"/>
      <c r="Q150" s="163"/>
      <c r="R150" s="163"/>
      <c r="S150" s="163"/>
      <c r="T150" s="164"/>
      <c r="AT150" s="160" t="s">
        <v>150</v>
      </c>
      <c r="AU150" s="160" t="s">
        <v>90</v>
      </c>
      <c r="AV150" s="14" t="s">
        <v>90</v>
      </c>
      <c r="AW150" s="14" t="s">
        <v>36</v>
      </c>
      <c r="AX150" s="14" t="s">
        <v>80</v>
      </c>
      <c r="AY150" s="160" t="s">
        <v>125</v>
      </c>
    </row>
    <row r="151" spans="1:65" s="15" customFormat="1" x14ac:dyDescent="0.2">
      <c r="B151" s="165"/>
      <c r="C151" s="202"/>
      <c r="D151" s="220" t="s">
        <v>150</v>
      </c>
      <c r="E151" s="228" t="s">
        <v>1</v>
      </c>
      <c r="F151" s="229" t="s">
        <v>159</v>
      </c>
      <c r="G151" s="202"/>
      <c r="H151" s="230">
        <v>631.79999999999995</v>
      </c>
      <c r="I151" s="167"/>
      <c r="J151" s="202"/>
      <c r="K151" s="202"/>
      <c r="L151" s="165"/>
      <c r="M151" s="168"/>
      <c r="N151" s="169"/>
      <c r="O151" s="169"/>
      <c r="P151" s="169"/>
      <c r="Q151" s="169"/>
      <c r="R151" s="169"/>
      <c r="S151" s="169"/>
      <c r="T151" s="170"/>
      <c r="AT151" s="166" t="s">
        <v>150</v>
      </c>
      <c r="AU151" s="166" t="s">
        <v>90</v>
      </c>
      <c r="AV151" s="15" t="s">
        <v>132</v>
      </c>
      <c r="AW151" s="15" t="s">
        <v>36</v>
      </c>
      <c r="AX151" s="15" t="s">
        <v>88</v>
      </c>
      <c r="AY151" s="166" t="s">
        <v>125</v>
      </c>
    </row>
    <row r="152" spans="1:65" s="2" customFormat="1" ht="21.75" customHeight="1" x14ac:dyDescent="0.2">
      <c r="A152" s="28"/>
      <c r="B152" s="143"/>
      <c r="C152" s="214" t="s">
        <v>175</v>
      </c>
      <c r="D152" s="214" t="s">
        <v>127</v>
      </c>
      <c r="E152" s="215" t="s">
        <v>176</v>
      </c>
      <c r="F152" s="216" t="s">
        <v>177</v>
      </c>
      <c r="G152" s="217" t="s">
        <v>144</v>
      </c>
      <c r="H152" s="218">
        <v>1</v>
      </c>
      <c r="I152" s="144"/>
      <c r="J152" s="219">
        <f>ROUND(I152*H152,2)</f>
        <v>0</v>
      </c>
      <c r="K152" s="216" t="s">
        <v>145</v>
      </c>
      <c r="L152" s="29"/>
      <c r="M152" s="145" t="s">
        <v>1</v>
      </c>
      <c r="N152" s="146" t="s">
        <v>45</v>
      </c>
      <c r="O152" s="50"/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49" t="s">
        <v>132</v>
      </c>
      <c r="AT152" s="149" t="s">
        <v>127</v>
      </c>
      <c r="AU152" s="149" t="s">
        <v>90</v>
      </c>
      <c r="AY152" s="17" t="s">
        <v>125</v>
      </c>
      <c r="BE152" s="150">
        <f>IF(N152="základní",J152,0)</f>
        <v>0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7" t="s">
        <v>88</v>
      </c>
      <c r="BK152" s="150">
        <f>ROUND(I152*H152,2)</f>
        <v>0</v>
      </c>
      <c r="BL152" s="17" t="s">
        <v>132</v>
      </c>
      <c r="BM152" s="149" t="s">
        <v>178</v>
      </c>
    </row>
    <row r="153" spans="1:65" s="2" customFormat="1" ht="29.25" x14ac:dyDescent="0.2">
      <c r="A153" s="28"/>
      <c r="B153" s="29"/>
      <c r="C153" s="195"/>
      <c r="D153" s="220" t="s">
        <v>134</v>
      </c>
      <c r="E153" s="195"/>
      <c r="F153" s="221" t="s">
        <v>179</v>
      </c>
      <c r="G153" s="195"/>
      <c r="H153" s="195"/>
      <c r="I153" s="88"/>
      <c r="J153" s="195"/>
      <c r="K153" s="195"/>
      <c r="L153" s="29"/>
      <c r="M153" s="151"/>
      <c r="N153" s="152"/>
      <c r="O153" s="50"/>
      <c r="P153" s="50"/>
      <c r="Q153" s="50"/>
      <c r="R153" s="50"/>
      <c r="S153" s="50"/>
      <c r="T153" s="51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7" t="s">
        <v>134</v>
      </c>
      <c r="AU153" s="17" t="s">
        <v>90</v>
      </c>
    </row>
    <row r="154" spans="1:65" s="2" customFormat="1" ht="409.5" x14ac:dyDescent="0.2">
      <c r="A154" s="28"/>
      <c r="B154" s="29"/>
      <c r="C154" s="195"/>
      <c r="D154" s="220" t="s">
        <v>148</v>
      </c>
      <c r="E154" s="195"/>
      <c r="F154" s="222" t="s">
        <v>180</v>
      </c>
      <c r="G154" s="195"/>
      <c r="H154" s="195"/>
      <c r="I154" s="88"/>
      <c r="J154" s="195"/>
      <c r="K154" s="195"/>
      <c r="L154" s="29"/>
      <c r="M154" s="151"/>
      <c r="N154" s="152"/>
      <c r="O154" s="50"/>
      <c r="P154" s="50"/>
      <c r="Q154" s="50"/>
      <c r="R154" s="50"/>
      <c r="S154" s="50"/>
      <c r="T154" s="51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7" t="s">
        <v>148</v>
      </c>
      <c r="AU154" s="17" t="s">
        <v>90</v>
      </c>
    </row>
    <row r="155" spans="1:65" s="13" customFormat="1" x14ac:dyDescent="0.2">
      <c r="B155" s="153"/>
      <c r="C155" s="200"/>
      <c r="D155" s="220" t="s">
        <v>150</v>
      </c>
      <c r="E155" s="223" t="s">
        <v>1</v>
      </c>
      <c r="F155" s="224" t="s">
        <v>181</v>
      </c>
      <c r="G155" s="200"/>
      <c r="H155" s="223" t="s">
        <v>1</v>
      </c>
      <c r="I155" s="155"/>
      <c r="J155" s="200"/>
      <c r="K155" s="200"/>
      <c r="L155" s="153"/>
      <c r="M155" s="156"/>
      <c r="N155" s="157"/>
      <c r="O155" s="157"/>
      <c r="P155" s="157"/>
      <c r="Q155" s="157"/>
      <c r="R155" s="157"/>
      <c r="S155" s="157"/>
      <c r="T155" s="158"/>
      <c r="AT155" s="154" t="s">
        <v>150</v>
      </c>
      <c r="AU155" s="154" t="s">
        <v>90</v>
      </c>
      <c r="AV155" s="13" t="s">
        <v>88</v>
      </c>
      <c r="AW155" s="13" t="s">
        <v>36</v>
      </c>
      <c r="AX155" s="13" t="s">
        <v>80</v>
      </c>
      <c r="AY155" s="154" t="s">
        <v>125</v>
      </c>
    </row>
    <row r="156" spans="1:65" s="14" customFormat="1" x14ac:dyDescent="0.2">
      <c r="B156" s="159"/>
      <c r="C156" s="201"/>
      <c r="D156" s="220" t="s">
        <v>150</v>
      </c>
      <c r="E156" s="225" t="s">
        <v>1</v>
      </c>
      <c r="F156" s="226" t="s">
        <v>182</v>
      </c>
      <c r="G156" s="201"/>
      <c r="H156" s="227">
        <v>1</v>
      </c>
      <c r="I156" s="161"/>
      <c r="J156" s="201"/>
      <c r="K156" s="201"/>
      <c r="L156" s="159"/>
      <c r="M156" s="162"/>
      <c r="N156" s="163"/>
      <c r="O156" s="163"/>
      <c r="P156" s="163"/>
      <c r="Q156" s="163"/>
      <c r="R156" s="163"/>
      <c r="S156" s="163"/>
      <c r="T156" s="164"/>
      <c r="AT156" s="160" t="s">
        <v>150</v>
      </c>
      <c r="AU156" s="160" t="s">
        <v>90</v>
      </c>
      <c r="AV156" s="14" t="s">
        <v>90</v>
      </c>
      <c r="AW156" s="14" t="s">
        <v>36</v>
      </c>
      <c r="AX156" s="14" t="s">
        <v>88</v>
      </c>
      <c r="AY156" s="160" t="s">
        <v>125</v>
      </c>
    </row>
    <row r="157" spans="1:65" s="2" customFormat="1" ht="16.5" customHeight="1" x14ac:dyDescent="0.2">
      <c r="A157" s="28"/>
      <c r="B157" s="143"/>
      <c r="C157" s="214" t="s">
        <v>183</v>
      </c>
      <c r="D157" s="214" t="s">
        <v>127</v>
      </c>
      <c r="E157" s="215" t="s">
        <v>184</v>
      </c>
      <c r="F157" s="216" t="s">
        <v>185</v>
      </c>
      <c r="G157" s="217" t="s">
        <v>186</v>
      </c>
      <c r="H157" s="218">
        <v>5</v>
      </c>
      <c r="I157" s="144"/>
      <c r="J157" s="219">
        <f>ROUND(I157*H157,2)</f>
        <v>0</v>
      </c>
      <c r="K157" s="216" t="s">
        <v>131</v>
      </c>
      <c r="L157" s="29"/>
      <c r="M157" s="145" t="s">
        <v>1</v>
      </c>
      <c r="N157" s="146" t="s">
        <v>45</v>
      </c>
      <c r="O157" s="50"/>
      <c r="P157" s="147">
        <f>O157*H157</f>
        <v>0</v>
      </c>
      <c r="Q157" s="147">
        <v>0</v>
      </c>
      <c r="R157" s="147">
        <f>Q157*H157</f>
        <v>0</v>
      </c>
      <c r="S157" s="147">
        <v>0</v>
      </c>
      <c r="T157" s="148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49" t="s">
        <v>132</v>
      </c>
      <c r="AT157" s="149" t="s">
        <v>127</v>
      </c>
      <c r="AU157" s="149" t="s">
        <v>90</v>
      </c>
      <c r="AY157" s="17" t="s">
        <v>125</v>
      </c>
      <c r="BE157" s="150">
        <f>IF(N157="základní",J157,0)</f>
        <v>0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7" t="s">
        <v>88</v>
      </c>
      <c r="BK157" s="150">
        <f>ROUND(I157*H157,2)</f>
        <v>0</v>
      </c>
      <c r="BL157" s="17" t="s">
        <v>132</v>
      </c>
      <c r="BM157" s="149" t="s">
        <v>187</v>
      </c>
    </row>
    <row r="158" spans="1:65" s="12" customFormat="1" ht="22.9" customHeight="1" x14ac:dyDescent="0.2">
      <c r="B158" s="134"/>
      <c r="C158" s="203"/>
      <c r="D158" s="209" t="s">
        <v>79</v>
      </c>
      <c r="E158" s="212" t="s">
        <v>90</v>
      </c>
      <c r="F158" s="212" t="s">
        <v>188</v>
      </c>
      <c r="G158" s="203"/>
      <c r="H158" s="203"/>
      <c r="I158" s="136"/>
      <c r="J158" s="213">
        <f>BK158</f>
        <v>0</v>
      </c>
      <c r="K158" s="203"/>
      <c r="L158" s="134"/>
      <c r="M158" s="137"/>
      <c r="N158" s="138"/>
      <c r="O158" s="138"/>
      <c r="P158" s="139">
        <f>SUM(P159:P192)</f>
        <v>0</v>
      </c>
      <c r="Q158" s="138"/>
      <c r="R158" s="139">
        <f>SUM(R159:R192)</f>
        <v>51.391140409999998</v>
      </c>
      <c r="S158" s="138"/>
      <c r="T158" s="140">
        <f>SUM(T159:T192)</f>
        <v>0</v>
      </c>
      <c r="AR158" s="135" t="s">
        <v>88</v>
      </c>
      <c r="AT158" s="141" t="s">
        <v>79</v>
      </c>
      <c r="AU158" s="141" t="s">
        <v>88</v>
      </c>
      <c r="AY158" s="135" t="s">
        <v>125</v>
      </c>
      <c r="BK158" s="142">
        <f>SUM(BK159:BK192)</f>
        <v>0</v>
      </c>
    </row>
    <row r="159" spans="1:65" s="2" customFormat="1" ht="21.75" customHeight="1" x14ac:dyDescent="0.2">
      <c r="A159" s="28"/>
      <c r="B159" s="143"/>
      <c r="C159" s="214" t="s">
        <v>189</v>
      </c>
      <c r="D159" s="214" t="s">
        <v>127</v>
      </c>
      <c r="E159" s="215" t="s">
        <v>190</v>
      </c>
      <c r="F159" s="216" t="s">
        <v>191</v>
      </c>
      <c r="G159" s="217" t="s">
        <v>192</v>
      </c>
      <c r="H159" s="218">
        <v>14</v>
      </c>
      <c r="I159" s="144"/>
      <c r="J159" s="219">
        <f>ROUND(I159*H159,2)</f>
        <v>0</v>
      </c>
      <c r="K159" s="216" t="s">
        <v>131</v>
      </c>
      <c r="L159" s="29"/>
      <c r="M159" s="145" t="s">
        <v>1</v>
      </c>
      <c r="N159" s="146" t="s">
        <v>45</v>
      </c>
      <c r="O159" s="50"/>
      <c r="P159" s="147">
        <f>O159*H159</f>
        <v>0</v>
      </c>
      <c r="Q159" s="147">
        <v>2.1000000000000001E-4</v>
      </c>
      <c r="R159" s="147">
        <f>Q159*H159</f>
        <v>2.9399999999999999E-3</v>
      </c>
      <c r="S159" s="147">
        <v>0</v>
      </c>
      <c r="T159" s="148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49" t="s">
        <v>132</v>
      </c>
      <c r="AT159" s="149" t="s">
        <v>127</v>
      </c>
      <c r="AU159" s="149" t="s">
        <v>90</v>
      </c>
      <c r="AY159" s="17" t="s">
        <v>125</v>
      </c>
      <c r="BE159" s="150">
        <f>IF(N159="základní",J159,0)</f>
        <v>0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7" t="s">
        <v>88</v>
      </c>
      <c r="BK159" s="150">
        <f>ROUND(I159*H159,2)</f>
        <v>0</v>
      </c>
      <c r="BL159" s="17" t="s">
        <v>132</v>
      </c>
      <c r="BM159" s="149" t="s">
        <v>193</v>
      </c>
    </row>
    <row r="160" spans="1:65" s="2" customFormat="1" ht="29.25" x14ac:dyDescent="0.2">
      <c r="A160" s="28"/>
      <c r="B160" s="29"/>
      <c r="C160" s="195"/>
      <c r="D160" s="220" t="s">
        <v>134</v>
      </c>
      <c r="E160" s="195"/>
      <c r="F160" s="221" t="s">
        <v>194</v>
      </c>
      <c r="G160" s="195"/>
      <c r="H160" s="195"/>
      <c r="I160" s="88"/>
      <c r="J160" s="195"/>
      <c r="K160" s="195"/>
      <c r="L160" s="29"/>
      <c r="M160" s="151"/>
      <c r="N160" s="152"/>
      <c r="O160" s="50"/>
      <c r="P160" s="50"/>
      <c r="Q160" s="50"/>
      <c r="R160" s="50"/>
      <c r="S160" s="50"/>
      <c r="T160" s="51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7" t="s">
        <v>134</v>
      </c>
      <c r="AU160" s="17" t="s">
        <v>90</v>
      </c>
    </row>
    <row r="161" spans="1:65" s="14" customFormat="1" x14ac:dyDescent="0.2">
      <c r="B161" s="159"/>
      <c r="C161" s="201"/>
      <c r="D161" s="220" t="s">
        <v>150</v>
      </c>
      <c r="E161" s="225" t="s">
        <v>1</v>
      </c>
      <c r="F161" s="226" t="s">
        <v>195</v>
      </c>
      <c r="G161" s="201"/>
      <c r="H161" s="227">
        <v>14</v>
      </c>
      <c r="I161" s="161"/>
      <c r="J161" s="201"/>
      <c r="K161" s="201"/>
      <c r="L161" s="159"/>
      <c r="M161" s="162"/>
      <c r="N161" s="163"/>
      <c r="O161" s="163"/>
      <c r="P161" s="163"/>
      <c r="Q161" s="163"/>
      <c r="R161" s="163"/>
      <c r="S161" s="163"/>
      <c r="T161" s="164"/>
      <c r="AT161" s="160" t="s">
        <v>150</v>
      </c>
      <c r="AU161" s="160" t="s">
        <v>90</v>
      </c>
      <c r="AV161" s="14" t="s">
        <v>90</v>
      </c>
      <c r="AW161" s="14" t="s">
        <v>36</v>
      </c>
      <c r="AX161" s="14" t="s">
        <v>88</v>
      </c>
      <c r="AY161" s="160" t="s">
        <v>125</v>
      </c>
    </row>
    <row r="162" spans="1:65" s="2" customFormat="1" ht="33" customHeight="1" x14ac:dyDescent="0.2">
      <c r="A162" s="28"/>
      <c r="B162" s="143"/>
      <c r="C162" s="214" t="s">
        <v>196</v>
      </c>
      <c r="D162" s="214" t="s">
        <v>127</v>
      </c>
      <c r="E162" s="215" t="s">
        <v>197</v>
      </c>
      <c r="F162" s="216" t="s">
        <v>198</v>
      </c>
      <c r="G162" s="217" t="s">
        <v>192</v>
      </c>
      <c r="H162" s="218">
        <v>16.358000000000001</v>
      </c>
      <c r="I162" s="144"/>
      <c r="J162" s="219">
        <f>ROUND(I162*H162,2)</f>
        <v>0</v>
      </c>
      <c r="K162" s="216" t="s">
        <v>131</v>
      </c>
      <c r="L162" s="29"/>
      <c r="M162" s="145" t="s">
        <v>1</v>
      </c>
      <c r="N162" s="146" t="s">
        <v>45</v>
      </c>
      <c r="O162" s="50"/>
      <c r="P162" s="147">
        <f>O162*H162</f>
        <v>0</v>
      </c>
      <c r="Q162" s="147">
        <v>0</v>
      </c>
      <c r="R162" s="147">
        <f>Q162*H162</f>
        <v>0</v>
      </c>
      <c r="S162" s="147">
        <v>0</v>
      </c>
      <c r="T162" s="148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49" t="s">
        <v>132</v>
      </c>
      <c r="AT162" s="149" t="s">
        <v>127</v>
      </c>
      <c r="AU162" s="149" t="s">
        <v>90</v>
      </c>
      <c r="AY162" s="17" t="s">
        <v>125</v>
      </c>
      <c r="BE162" s="150">
        <f>IF(N162="základní",J162,0)</f>
        <v>0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7" t="s">
        <v>88</v>
      </c>
      <c r="BK162" s="150">
        <f>ROUND(I162*H162,2)</f>
        <v>0</v>
      </c>
      <c r="BL162" s="17" t="s">
        <v>132</v>
      </c>
      <c r="BM162" s="149" t="s">
        <v>199</v>
      </c>
    </row>
    <row r="163" spans="1:65" s="2" customFormat="1" ht="39" x14ac:dyDescent="0.2">
      <c r="A163" s="28"/>
      <c r="B163" s="29"/>
      <c r="C163" s="195"/>
      <c r="D163" s="220" t="s">
        <v>134</v>
      </c>
      <c r="E163" s="195"/>
      <c r="F163" s="221" t="s">
        <v>200</v>
      </c>
      <c r="G163" s="195"/>
      <c r="H163" s="195"/>
      <c r="I163" s="88"/>
      <c r="J163" s="195"/>
      <c r="K163" s="195"/>
      <c r="L163" s="29"/>
      <c r="M163" s="151"/>
      <c r="N163" s="152"/>
      <c r="O163" s="50"/>
      <c r="P163" s="50"/>
      <c r="Q163" s="50"/>
      <c r="R163" s="50"/>
      <c r="S163" s="50"/>
      <c r="T163" s="51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7" t="s">
        <v>134</v>
      </c>
      <c r="AU163" s="17" t="s">
        <v>90</v>
      </c>
    </row>
    <row r="164" spans="1:65" s="2" customFormat="1" ht="78" x14ac:dyDescent="0.2">
      <c r="A164" s="28"/>
      <c r="B164" s="29"/>
      <c r="C164" s="195"/>
      <c r="D164" s="220" t="s">
        <v>148</v>
      </c>
      <c r="E164" s="195"/>
      <c r="F164" s="222" t="s">
        <v>201</v>
      </c>
      <c r="G164" s="195"/>
      <c r="H164" s="195"/>
      <c r="I164" s="88"/>
      <c r="J164" s="195"/>
      <c r="K164" s="195"/>
      <c r="L164" s="29"/>
      <c r="M164" s="151"/>
      <c r="N164" s="152"/>
      <c r="O164" s="50"/>
      <c r="P164" s="50"/>
      <c r="Q164" s="50"/>
      <c r="R164" s="50"/>
      <c r="S164" s="50"/>
      <c r="T164" s="51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7" t="s">
        <v>148</v>
      </c>
      <c r="AU164" s="17" t="s">
        <v>90</v>
      </c>
    </row>
    <row r="165" spans="1:65" s="2" customFormat="1" ht="16.5" customHeight="1" x14ac:dyDescent="0.2">
      <c r="A165" s="28"/>
      <c r="B165" s="143"/>
      <c r="C165" s="231" t="s">
        <v>202</v>
      </c>
      <c r="D165" s="231" t="s">
        <v>203</v>
      </c>
      <c r="E165" s="232" t="s">
        <v>204</v>
      </c>
      <c r="F165" s="233" t="s">
        <v>205</v>
      </c>
      <c r="G165" s="234" t="s">
        <v>144</v>
      </c>
      <c r="H165" s="235">
        <v>16.358000000000001</v>
      </c>
      <c r="I165" s="171"/>
      <c r="J165" s="236">
        <f>ROUND(I165*H165,2)</f>
        <v>0</v>
      </c>
      <c r="K165" s="233" t="s">
        <v>131</v>
      </c>
      <c r="L165" s="172"/>
      <c r="M165" s="173" t="s">
        <v>1</v>
      </c>
      <c r="N165" s="174" t="s">
        <v>45</v>
      </c>
      <c r="O165" s="50"/>
      <c r="P165" s="147">
        <f>O165*H165</f>
        <v>0</v>
      </c>
      <c r="Q165" s="147">
        <v>2.4289999999999998</v>
      </c>
      <c r="R165" s="147">
        <f>Q165*H165</f>
        <v>39.733581999999998</v>
      </c>
      <c r="S165" s="147">
        <v>0</v>
      </c>
      <c r="T165" s="148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49" t="s">
        <v>183</v>
      </c>
      <c r="AT165" s="149" t="s">
        <v>203</v>
      </c>
      <c r="AU165" s="149" t="s">
        <v>90</v>
      </c>
      <c r="AY165" s="17" t="s">
        <v>125</v>
      </c>
      <c r="BE165" s="150">
        <f>IF(N165="základní",J165,0)</f>
        <v>0</v>
      </c>
      <c r="BF165" s="150">
        <f>IF(N165="snížená",J165,0)</f>
        <v>0</v>
      </c>
      <c r="BG165" s="150">
        <f>IF(N165="zákl. přenesená",J165,0)</f>
        <v>0</v>
      </c>
      <c r="BH165" s="150">
        <f>IF(N165="sníž. přenesená",J165,0)</f>
        <v>0</v>
      </c>
      <c r="BI165" s="150">
        <f>IF(N165="nulová",J165,0)</f>
        <v>0</v>
      </c>
      <c r="BJ165" s="17" t="s">
        <v>88</v>
      </c>
      <c r="BK165" s="150">
        <f>ROUND(I165*H165,2)</f>
        <v>0</v>
      </c>
      <c r="BL165" s="17" t="s">
        <v>132</v>
      </c>
      <c r="BM165" s="149" t="s">
        <v>206</v>
      </c>
    </row>
    <row r="166" spans="1:65" s="2" customFormat="1" x14ac:dyDescent="0.2">
      <c r="A166" s="28"/>
      <c r="B166" s="29"/>
      <c r="C166" s="195"/>
      <c r="D166" s="220" t="s">
        <v>134</v>
      </c>
      <c r="E166" s="195"/>
      <c r="F166" s="221" t="s">
        <v>207</v>
      </c>
      <c r="G166" s="195"/>
      <c r="H166" s="195"/>
      <c r="I166" s="88"/>
      <c r="J166" s="195"/>
      <c r="K166" s="195"/>
      <c r="L166" s="29"/>
      <c r="M166" s="151"/>
      <c r="N166" s="152"/>
      <c r="O166" s="50"/>
      <c r="P166" s="50"/>
      <c r="Q166" s="50"/>
      <c r="R166" s="50"/>
      <c r="S166" s="50"/>
      <c r="T166" s="51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7" t="s">
        <v>134</v>
      </c>
      <c r="AU166" s="17" t="s">
        <v>90</v>
      </c>
    </row>
    <row r="167" spans="1:65" s="14" customFormat="1" x14ac:dyDescent="0.2">
      <c r="B167" s="159"/>
      <c r="C167" s="201"/>
      <c r="D167" s="220" t="s">
        <v>150</v>
      </c>
      <c r="E167" s="225" t="s">
        <v>1</v>
      </c>
      <c r="F167" s="226" t="s">
        <v>208</v>
      </c>
      <c r="G167" s="201"/>
      <c r="H167" s="227">
        <v>16.358000000000001</v>
      </c>
      <c r="I167" s="161"/>
      <c r="J167" s="201"/>
      <c r="K167" s="201"/>
      <c r="L167" s="159"/>
      <c r="M167" s="162"/>
      <c r="N167" s="163"/>
      <c r="O167" s="163"/>
      <c r="P167" s="163"/>
      <c r="Q167" s="163"/>
      <c r="R167" s="163"/>
      <c r="S167" s="163"/>
      <c r="T167" s="164"/>
      <c r="AT167" s="160" t="s">
        <v>150</v>
      </c>
      <c r="AU167" s="160" t="s">
        <v>90</v>
      </c>
      <c r="AV167" s="14" t="s">
        <v>90</v>
      </c>
      <c r="AW167" s="14" t="s">
        <v>36</v>
      </c>
      <c r="AX167" s="14" t="s">
        <v>88</v>
      </c>
      <c r="AY167" s="160" t="s">
        <v>125</v>
      </c>
    </row>
    <row r="168" spans="1:65" s="2" customFormat="1" ht="21.75" customHeight="1" x14ac:dyDescent="0.2">
      <c r="A168" s="28"/>
      <c r="B168" s="143"/>
      <c r="C168" s="214" t="s">
        <v>209</v>
      </c>
      <c r="D168" s="214" t="s">
        <v>127</v>
      </c>
      <c r="E168" s="215" t="s">
        <v>210</v>
      </c>
      <c r="F168" s="216" t="s">
        <v>211</v>
      </c>
      <c r="G168" s="217" t="s">
        <v>192</v>
      </c>
      <c r="H168" s="218">
        <v>13</v>
      </c>
      <c r="I168" s="144"/>
      <c r="J168" s="219">
        <f>ROUND(I168*H168,2)</f>
        <v>0</v>
      </c>
      <c r="K168" s="216" t="s">
        <v>131</v>
      </c>
      <c r="L168" s="29"/>
      <c r="M168" s="145" t="s">
        <v>1</v>
      </c>
      <c r="N168" s="146" t="s">
        <v>45</v>
      </c>
      <c r="O168" s="50"/>
      <c r="P168" s="147">
        <f>O168*H168</f>
        <v>0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49" t="s">
        <v>132</v>
      </c>
      <c r="AT168" s="149" t="s">
        <v>127</v>
      </c>
      <c r="AU168" s="149" t="s">
        <v>90</v>
      </c>
      <c r="AY168" s="17" t="s">
        <v>125</v>
      </c>
      <c r="BE168" s="150">
        <f>IF(N168="základní",J168,0)</f>
        <v>0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7" t="s">
        <v>88</v>
      </c>
      <c r="BK168" s="150">
        <f>ROUND(I168*H168,2)</f>
        <v>0</v>
      </c>
      <c r="BL168" s="17" t="s">
        <v>132</v>
      </c>
      <c r="BM168" s="149" t="s">
        <v>212</v>
      </c>
    </row>
    <row r="169" spans="1:65" s="2" customFormat="1" ht="19.5" x14ac:dyDescent="0.2">
      <c r="A169" s="28"/>
      <c r="B169" s="29"/>
      <c r="C169" s="195"/>
      <c r="D169" s="220" t="s">
        <v>134</v>
      </c>
      <c r="E169" s="195"/>
      <c r="F169" s="221" t="s">
        <v>213</v>
      </c>
      <c r="G169" s="195"/>
      <c r="H169" s="195"/>
      <c r="I169" s="88"/>
      <c r="J169" s="195"/>
      <c r="K169" s="195"/>
      <c r="L169" s="29"/>
      <c r="M169" s="151"/>
      <c r="N169" s="152"/>
      <c r="O169" s="50"/>
      <c r="P169" s="50"/>
      <c r="Q169" s="50"/>
      <c r="R169" s="50"/>
      <c r="S169" s="50"/>
      <c r="T169" s="51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7" t="s">
        <v>134</v>
      </c>
      <c r="AU169" s="17" t="s">
        <v>90</v>
      </c>
    </row>
    <row r="170" spans="1:65" s="2" customFormat="1" ht="21.75" customHeight="1" x14ac:dyDescent="0.2">
      <c r="A170" s="28"/>
      <c r="B170" s="143"/>
      <c r="C170" s="231" t="s">
        <v>214</v>
      </c>
      <c r="D170" s="231" t="s">
        <v>203</v>
      </c>
      <c r="E170" s="232" t="s">
        <v>215</v>
      </c>
      <c r="F170" s="233" t="s">
        <v>216</v>
      </c>
      <c r="G170" s="234" t="s">
        <v>217</v>
      </c>
      <c r="H170" s="235">
        <v>8700</v>
      </c>
      <c r="I170" s="171"/>
      <c r="J170" s="236">
        <f>ROUND(I170*H170,2)</f>
        <v>0</v>
      </c>
      <c r="K170" s="233" t="s">
        <v>131</v>
      </c>
      <c r="L170" s="172"/>
      <c r="M170" s="173" t="s">
        <v>1</v>
      </c>
      <c r="N170" s="174" t="s">
        <v>45</v>
      </c>
      <c r="O170" s="50"/>
      <c r="P170" s="147">
        <f>O170*H170</f>
        <v>0</v>
      </c>
      <c r="Q170" s="147">
        <v>1E-3</v>
      </c>
      <c r="R170" s="147">
        <f>Q170*H170</f>
        <v>8.7000000000000011</v>
      </c>
      <c r="S170" s="147">
        <v>0</v>
      </c>
      <c r="T170" s="148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49" t="s">
        <v>183</v>
      </c>
      <c r="AT170" s="149" t="s">
        <v>203</v>
      </c>
      <c r="AU170" s="149" t="s">
        <v>90</v>
      </c>
      <c r="AY170" s="17" t="s">
        <v>125</v>
      </c>
      <c r="BE170" s="150">
        <f>IF(N170="základní",J170,0)</f>
        <v>0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7" t="s">
        <v>88</v>
      </c>
      <c r="BK170" s="150">
        <f>ROUND(I170*H170,2)</f>
        <v>0</v>
      </c>
      <c r="BL170" s="17" t="s">
        <v>132</v>
      </c>
      <c r="BM170" s="149" t="s">
        <v>218</v>
      </c>
    </row>
    <row r="171" spans="1:65" s="14" customFormat="1" x14ac:dyDescent="0.2">
      <c r="B171" s="159"/>
      <c r="C171" s="201"/>
      <c r="D171" s="220" t="s">
        <v>150</v>
      </c>
      <c r="E171" s="225" t="s">
        <v>1</v>
      </c>
      <c r="F171" s="226" t="s">
        <v>219</v>
      </c>
      <c r="G171" s="201"/>
      <c r="H171" s="227">
        <v>8700</v>
      </c>
      <c r="I171" s="161"/>
      <c r="J171" s="201"/>
      <c r="K171" s="201"/>
      <c r="L171" s="159"/>
      <c r="M171" s="162"/>
      <c r="N171" s="163"/>
      <c r="O171" s="163"/>
      <c r="P171" s="163"/>
      <c r="Q171" s="163"/>
      <c r="R171" s="163"/>
      <c r="S171" s="163"/>
      <c r="T171" s="164"/>
      <c r="AT171" s="160" t="s">
        <v>150</v>
      </c>
      <c r="AU171" s="160" t="s">
        <v>90</v>
      </c>
      <c r="AV171" s="14" t="s">
        <v>90</v>
      </c>
      <c r="AW171" s="14" t="s">
        <v>36</v>
      </c>
      <c r="AX171" s="14" t="s">
        <v>88</v>
      </c>
      <c r="AY171" s="160" t="s">
        <v>125</v>
      </c>
    </row>
    <row r="172" spans="1:65" s="2" customFormat="1" ht="21.75" customHeight="1" x14ac:dyDescent="0.2">
      <c r="A172" s="28"/>
      <c r="B172" s="143"/>
      <c r="C172" s="214" t="s">
        <v>220</v>
      </c>
      <c r="D172" s="214" t="s">
        <v>127</v>
      </c>
      <c r="E172" s="215" t="s">
        <v>221</v>
      </c>
      <c r="F172" s="216" t="s">
        <v>222</v>
      </c>
      <c r="G172" s="217" t="s">
        <v>144</v>
      </c>
      <c r="H172" s="218">
        <v>1.159</v>
      </c>
      <c r="I172" s="144"/>
      <c r="J172" s="219">
        <f>ROUND(I172*H172,2)</f>
        <v>0</v>
      </c>
      <c r="K172" s="216" t="s">
        <v>145</v>
      </c>
      <c r="L172" s="29"/>
      <c r="M172" s="145" t="s">
        <v>1</v>
      </c>
      <c r="N172" s="146" t="s">
        <v>45</v>
      </c>
      <c r="O172" s="50"/>
      <c r="P172" s="147">
        <f>O172*H172</f>
        <v>0</v>
      </c>
      <c r="Q172" s="147">
        <v>2.45329</v>
      </c>
      <c r="R172" s="147">
        <f>Q172*H172</f>
        <v>2.8433631099999999</v>
      </c>
      <c r="S172" s="147">
        <v>0</v>
      </c>
      <c r="T172" s="148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49" t="s">
        <v>132</v>
      </c>
      <c r="AT172" s="149" t="s">
        <v>127</v>
      </c>
      <c r="AU172" s="149" t="s">
        <v>90</v>
      </c>
      <c r="AY172" s="17" t="s">
        <v>125</v>
      </c>
      <c r="BE172" s="150">
        <f>IF(N172="základní",J172,0)</f>
        <v>0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7" t="s">
        <v>88</v>
      </c>
      <c r="BK172" s="150">
        <f>ROUND(I172*H172,2)</f>
        <v>0</v>
      </c>
      <c r="BL172" s="17" t="s">
        <v>132</v>
      </c>
      <c r="BM172" s="149" t="s">
        <v>223</v>
      </c>
    </row>
    <row r="173" spans="1:65" s="2" customFormat="1" ht="19.5" x14ac:dyDescent="0.2">
      <c r="A173" s="28"/>
      <c r="B173" s="29"/>
      <c r="C173" s="195"/>
      <c r="D173" s="220" t="s">
        <v>134</v>
      </c>
      <c r="E173" s="195"/>
      <c r="F173" s="221" t="s">
        <v>224</v>
      </c>
      <c r="G173" s="195"/>
      <c r="H173" s="195"/>
      <c r="I173" s="88"/>
      <c r="J173" s="195"/>
      <c r="K173" s="195"/>
      <c r="L173" s="29"/>
      <c r="M173" s="151"/>
      <c r="N173" s="152"/>
      <c r="O173" s="50"/>
      <c r="P173" s="50"/>
      <c r="Q173" s="50"/>
      <c r="R173" s="50"/>
      <c r="S173" s="50"/>
      <c r="T173" s="51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7" t="s">
        <v>134</v>
      </c>
      <c r="AU173" s="17" t="s">
        <v>90</v>
      </c>
    </row>
    <row r="174" spans="1:65" s="2" customFormat="1" ht="126.75" x14ac:dyDescent="0.2">
      <c r="A174" s="28"/>
      <c r="B174" s="29"/>
      <c r="C174" s="195"/>
      <c r="D174" s="220" t="s">
        <v>148</v>
      </c>
      <c r="E174" s="195"/>
      <c r="F174" s="222" t="s">
        <v>225</v>
      </c>
      <c r="G174" s="195"/>
      <c r="H174" s="195"/>
      <c r="I174" s="88"/>
      <c r="J174" s="195"/>
      <c r="K174" s="195"/>
      <c r="L174" s="29"/>
      <c r="M174" s="151"/>
      <c r="N174" s="152"/>
      <c r="O174" s="50"/>
      <c r="P174" s="50"/>
      <c r="Q174" s="50"/>
      <c r="R174" s="50"/>
      <c r="S174" s="50"/>
      <c r="T174" s="51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7" t="s">
        <v>148</v>
      </c>
      <c r="AU174" s="17" t="s">
        <v>90</v>
      </c>
    </row>
    <row r="175" spans="1:65" s="13" customFormat="1" x14ac:dyDescent="0.2">
      <c r="B175" s="153"/>
      <c r="C175" s="200"/>
      <c r="D175" s="220" t="s">
        <v>150</v>
      </c>
      <c r="E175" s="223" t="s">
        <v>1</v>
      </c>
      <c r="F175" s="224" t="s">
        <v>226</v>
      </c>
      <c r="G175" s="200"/>
      <c r="H175" s="223" t="s">
        <v>1</v>
      </c>
      <c r="I175" s="155"/>
      <c r="J175" s="200"/>
      <c r="K175" s="200"/>
      <c r="L175" s="153"/>
      <c r="M175" s="156"/>
      <c r="N175" s="157"/>
      <c r="O175" s="157"/>
      <c r="P175" s="157"/>
      <c r="Q175" s="157"/>
      <c r="R175" s="157"/>
      <c r="S175" s="157"/>
      <c r="T175" s="158"/>
      <c r="AT175" s="154" t="s">
        <v>150</v>
      </c>
      <c r="AU175" s="154" t="s">
        <v>90</v>
      </c>
      <c r="AV175" s="13" t="s">
        <v>88</v>
      </c>
      <c r="AW175" s="13" t="s">
        <v>36</v>
      </c>
      <c r="AX175" s="13" t="s">
        <v>80</v>
      </c>
      <c r="AY175" s="154" t="s">
        <v>125</v>
      </c>
    </row>
    <row r="176" spans="1:65" s="13" customFormat="1" x14ac:dyDescent="0.2">
      <c r="B176" s="153"/>
      <c r="C176" s="200"/>
      <c r="D176" s="220" t="s">
        <v>150</v>
      </c>
      <c r="E176" s="223" t="s">
        <v>1</v>
      </c>
      <c r="F176" s="224" t="s">
        <v>227</v>
      </c>
      <c r="G176" s="200"/>
      <c r="H176" s="223" t="s">
        <v>1</v>
      </c>
      <c r="I176" s="155"/>
      <c r="J176" s="200"/>
      <c r="K176" s="200"/>
      <c r="L176" s="153"/>
      <c r="M176" s="156"/>
      <c r="N176" s="157"/>
      <c r="O176" s="157"/>
      <c r="P176" s="157"/>
      <c r="Q176" s="157"/>
      <c r="R176" s="157"/>
      <c r="S176" s="157"/>
      <c r="T176" s="158"/>
      <c r="AT176" s="154" t="s">
        <v>150</v>
      </c>
      <c r="AU176" s="154" t="s">
        <v>90</v>
      </c>
      <c r="AV176" s="13" t="s">
        <v>88</v>
      </c>
      <c r="AW176" s="13" t="s">
        <v>36</v>
      </c>
      <c r="AX176" s="13" t="s">
        <v>80</v>
      </c>
      <c r="AY176" s="154" t="s">
        <v>125</v>
      </c>
    </row>
    <row r="177" spans="1:65" s="14" customFormat="1" x14ac:dyDescent="0.2">
      <c r="B177" s="159"/>
      <c r="C177" s="201"/>
      <c r="D177" s="220" t="s">
        <v>150</v>
      </c>
      <c r="E177" s="225" t="s">
        <v>1</v>
      </c>
      <c r="F177" s="226" t="s">
        <v>228</v>
      </c>
      <c r="G177" s="201"/>
      <c r="H177" s="227">
        <v>1.159</v>
      </c>
      <c r="I177" s="161"/>
      <c r="J177" s="201"/>
      <c r="K177" s="201"/>
      <c r="L177" s="159"/>
      <c r="M177" s="162"/>
      <c r="N177" s="163"/>
      <c r="O177" s="163"/>
      <c r="P177" s="163"/>
      <c r="Q177" s="163"/>
      <c r="R177" s="163"/>
      <c r="S177" s="163"/>
      <c r="T177" s="164"/>
      <c r="AT177" s="160" t="s">
        <v>150</v>
      </c>
      <c r="AU177" s="160" t="s">
        <v>90</v>
      </c>
      <c r="AV177" s="14" t="s">
        <v>90</v>
      </c>
      <c r="AW177" s="14" t="s">
        <v>36</v>
      </c>
      <c r="AX177" s="14" t="s">
        <v>80</v>
      </c>
      <c r="AY177" s="160" t="s">
        <v>125</v>
      </c>
    </row>
    <row r="178" spans="1:65" s="15" customFormat="1" x14ac:dyDescent="0.2">
      <c r="B178" s="165"/>
      <c r="C178" s="202"/>
      <c r="D178" s="220" t="s">
        <v>150</v>
      </c>
      <c r="E178" s="228" t="s">
        <v>1</v>
      </c>
      <c r="F178" s="229" t="s">
        <v>159</v>
      </c>
      <c r="G178" s="202"/>
      <c r="H178" s="230">
        <v>1.159</v>
      </c>
      <c r="I178" s="167"/>
      <c r="J178" s="202"/>
      <c r="K178" s="202"/>
      <c r="L178" s="165"/>
      <c r="M178" s="168"/>
      <c r="N178" s="169"/>
      <c r="O178" s="169"/>
      <c r="P178" s="169"/>
      <c r="Q178" s="169"/>
      <c r="R178" s="169"/>
      <c r="S178" s="169"/>
      <c r="T178" s="170"/>
      <c r="AT178" s="166" t="s">
        <v>150</v>
      </c>
      <c r="AU178" s="166" t="s">
        <v>90</v>
      </c>
      <c r="AV178" s="15" t="s">
        <v>132</v>
      </c>
      <c r="AW178" s="15" t="s">
        <v>36</v>
      </c>
      <c r="AX178" s="15" t="s">
        <v>88</v>
      </c>
      <c r="AY178" s="166" t="s">
        <v>125</v>
      </c>
    </row>
    <row r="179" spans="1:65" s="2" customFormat="1" ht="16.5" customHeight="1" x14ac:dyDescent="0.2">
      <c r="A179" s="28"/>
      <c r="B179" s="143"/>
      <c r="C179" s="214" t="s">
        <v>8</v>
      </c>
      <c r="D179" s="214" t="s">
        <v>127</v>
      </c>
      <c r="E179" s="215" t="s">
        <v>229</v>
      </c>
      <c r="F179" s="216" t="s">
        <v>230</v>
      </c>
      <c r="G179" s="217" t="s">
        <v>231</v>
      </c>
      <c r="H179" s="218">
        <v>6</v>
      </c>
      <c r="I179" s="144"/>
      <c r="J179" s="219">
        <f>ROUND(I179*H179,2)</f>
        <v>0</v>
      </c>
      <c r="K179" s="216" t="s">
        <v>145</v>
      </c>
      <c r="L179" s="29"/>
      <c r="M179" s="145" t="s">
        <v>1</v>
      </c>
      <c r="N179" s="146" t="s">
        <v>45</v>
      </c>
      <c r="O179" s="50"/>
      <c r="P179" s="147">
        <f>O179*H179</f>
        <v>0</v>
      </c>
      <c r="Q179" s="147">
        <v>2.64E-3</v>
      </c>
      <c r="R179" s="147">
        <f>Q179*H179</f>
        <v>1.584E-2</v>
      </c>
      <c r="S179" s="147">
        <v>0</v>
      </c>
      <c r="T179" s="148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49" t="s">
        <v>132</v>
      </c>
      <c r="AT179" s="149" t="s">
        <v>127</v>
      </c>
      <c r="AU179" s="149" t="s">
        <v>90</v>
      </c>
      <c r="AY179" s="17" t="s">
        <v>125</v>
      </c>
      <c r="BE179" s="150">
        <f>IF(N179="základní",J179,0)</f>
        <v>0</v>
      </c>
      <c r="BF179" s="150">
        <f>IF(N179="snížená",J179,0)</f>
        <v>0</v>
      </c>
      <c r="BG179" s="150">
        <f>IF(N179="zákl. přenesená",J179,0)</f>
        <v>0</v>
      </c>
      <c r="BH179" s="150">
        <f>IF(N179="sníž. přenesená",J179,0)</f>
        <v>0</v>
      </c>
      <c r="BI179" s="150">
        <f>IF(N179="nulová",J179,0)</f>
        <v>0</v>
      </c>
      <c r="BJ179" s="17" t="s">
        <v>88</v>
      </c>
      <c r="BK179" s="150">
        <f>ROUND(I179*H179,2)</f>
        <v>0</v>
      </c>
      <c r="BL179" s="17" t="s">
        <v>132</v>
      </c>
      <c r="BM179" s="149" t="s">
        <v>232</v>
      </c>
    </row>
    <row r="180" spans="1:65" s="2" customFormat="1" x14ac:dyDescent="0.2">
      <c r="A180" s="28"/>
      <c r="B180" s="29"/>
      <c r="C180" s="195"/>
      <c r="D180" s="220" t="s">
        <v>134</v>
      </c>
      <c r="E180" s="195"/>
      <c r="F180" s="221" t="s">
        <v>233</v>
      </c>
      <c r="G180" s="195"/>
      <c r="H180" s="195"/>
      <c r="I180" s="88"/>
      <c r="J180" s="195"/>
      <c r="K180" s="195"/>
      <c r="L180" s="29"/>
      <c r="M180" s="151"/>
      <c r="N180" s="152"/>
      <c r="O180" s="50"/>
      <c r="P180" s="50"/>
      <c r="Q180" s="50"/>
      <c r="R180" s="50"/>
      <c r="S180" s="50"/>
      <c r="T180" s="51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7" t="s">
        <v>134</v>
      </c>
      <c r="AU180" s="17" t="s">
        <v>90</v>
      </c>
    </row>
    <row r="181" spans="1:65" s="2" customFormat="1" ht="39" x14ac:dyDescent="0.2">
      <c r="A181" s="28"/>
      <c r="B181" s="29"/>
      <c r="C181" s="195"/>
      <c r="D181" s="220" t="s">
        <v>148</v>
      </c>
      <c r="E181" s="195"/>
      <c r="F181" s="222" t="s">
        <v>234</v>
      </c>
      <c r="G181" s="195"/>
      <c r="H181" s="195"/>
      <c r="I181" s="88"/>
      <c r="J181" s="195"/>
      <c r="K181" s="195"/>
      <c r="L181" s="29"/>
      <c r="M181" s="151"/>
      <c r="N181" s="152"/>
      <c r="O181" s="50"/>
      <c r="P181" s="50"/>
      <c r="Q181" s="50"/>
      <c r="R181" s="50"/>
      <c r="S181" s="50"/>
      <c r="T181" s="51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7" t="s">
        <v>148</v>
      </c>
      <c r="AU181" s="17" t="s">
        <v>90</v>
      </c>
    </row>
    <row r="182" spans="1:65" s="13" customFormat="1" x14ac:dyDescent="0.2">
      <c r="B182" s="153"/>
      <c r="C182" s="200"/>
      <c r="D182" s="220" t="s">
        <v>150</v>
      </c>
      <c r="E182" s="223" t="s">
        <v>1</v>
      </c>
      <c r="F182" s="224" t="s">
        <v>226</v>
      </c>
      <c r="G182" s="200"/>
      <c r="H182" s="223" t="s">
        <v>1</v>
      </c>
      <c r="I182" s="155"/>
      <c r="J182" s="200"/>
      <c r="K182" s="200"/>
      <c r="L182" s="153"/>
      <c r="M182" s="156"/>
      <c r="N182" s="157"/>
      <c r="O182" s="157"/>
      <c r="P182" s="157"/>
      <c r="Q182" s="157"/>
      <c r="R182" s="157"/>
      <c r="S182" s="157"/>
      <c r="T182" s="158"/>
      <c r="AT182" s="154" t="s">
        <v>150</v>
      </c>
      <c r="AU182" s="154" t="s">
        <v>90</v>
      </c>
      <c r="AV182" s="13" t="s">
        <v>88</v>
      </c>
      <c r="AW182" s="13" t="s">
        <v>36</v>
      </c>
      <c r="AX182" s="13" t="s">
        <v>80</v>
      </c>
      <c r="AY182" s="154" t="s">
        <v>125</v>
      </c>
    </row>
    <row r="183" spans="1:65" s="14" customFormat="1" x14ac:dyDescent="0.2">
      <c r="B183" s="159"/>
      <c r="C183" s="201"/>
      <c r="D183" s="220" t="s">
        <v>150</v>
      </c>
      <c r="E183" s="225" t="s">
        <v>1</v>
      </c>
      <c r="F183" s="226" t="s">
        <v>235</v>
      </c>
      <c r="G183" s="201"/>
      <c r="H183" s="227">
        <v>6</v>
      </c>
      <c r="I183" s="161"/>
      <c r="J183" s="201"/>
      <c r="K183" s="201"/>
      <c r="L183" s="159"/>
      <c r="M183" s="162"/>
      <c r="N183" s="163"/>
      <c r="O183" s="163"/>
      <c r="P183" s="163"/>
      <c r="Q183" s="163"/>
      <c r="R183" s="163"/>
      <c r="S183" s="163"/>
      <c r="T183" s="164"/>
      <c r="AT183" s="160" t="s">
        <v>150</v>
      </c>
      <c r="AU183" s="160" t="s">
        <v>90</v>
      </c>
      <c r="AV183" s="14" t="s">
        <v>90</v>
      </c>
      <c r="AW183" s="14" t="s">
        <v>36</v>
      </c>
      <c r="AX183" s="14" t="s">
        <v>88</v>
      </c>
      <c r="AY183" s="160" t="s">
        <v>125</v>
      </c>
    </row>
    <row r="184" spans="1:65" s="2" customFormat="1" ht="16.5" customHeight="1" x14ac:dyDescent="0.2">
      <c r="A184" s="28"/>
      <c r="B184" s="143"/>
      <c r="C184" s="214" t="s">
        <v>236</v>
      </c>
      <c r="D184" s="214" t="s">
        <v>127</v>
      </c>
      <c r="E184" s="215" t="s">
        <v>237</v>
      </c>
      <c r="F184" s="216" t="s">
        <v>238</v>
      </c>
      <c r="G184" s="217" t="s">
        <v>231</v>
      </c>
      <c r="H184" s="218">
        <v>6</v>
      </c>
      <c r="I184" s="144"/>
      <c r="J184" s="219">
        <f>ROUND(I184*H184,2)</f>
        <v>0</v>
      </c>
      <c r="K184" s="216" t="s">
        <v>145</v>
      </c>
      <c r="L184" s="29"/>
      <c r="M184" s="145" t="s">
        <v>1</v>
      </c>
      <c r="N184" s="146" t="s">
        <v>45</v>
      </c>
      <c r="O184" s="50"/>
      <c r="P184" s="147">
        <f>O184*H184</f>
        <v>0</v>
      </c>
      <c r="Q184" s="147">
        <v>0</v>
      </c>
      <c r="R184" s="147">
        <f>Q184*H184</f>
        <v>0</v>
      </c>
      <c r="S184" s="147">
        <v>0</v>
      </c>
      <c r="T184" s="148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49" t="s">
        <v>132</v>
      </c>
      <c r="AT184" s="149" t="s">
        <v>127</v>
      </c>
      <c r="AU184" s="149" t="s">
        <v>90</v>
      </c>
      <c r="AY184" s="17" t="s">
        <v>125</v>
      </c>
      <c r="BE184" s="150">
        <f>IF(N184="základní",J184,0)</f>
        <v>0</v>
      </c>
      <c r="BF184" s="150">
        <f>IF(N184="snížená",J184,0)</f>
        <v>0</v>
      </c>
      <c r="BG184" s="150">
        <f>IF(N184="zákl. přenesená",J184,0)</f>
        <v>0</v>
      </c>
      <c r="BH184" s="150">
        <f>IF(N184="sníž. přenesená",J184,0)</f>
        <v>0</v>
      </c>
      <c r="BI184" s="150">
        <f>IF(N184="nulová",J184,0)</f>
        <v>0</v>
      </c>
      <c r="BJ184" s="17" t="s">
        <v>88</v>
      </c>
      <c r="BK184" s="150">
        <f>ROUND(I184*H184,2)</f>
        <v>0</v>
      </c>
      <c r="BL184" s="17" t="s">
        <v>132</v>
      </c>
      <c r="BM184" s="149" t="s">
        <v>239</v>
      </c>
    </row>
    <row r="185" spans="1:65" s="2" customFormat="1" x14ac:dyDescent="0.2">
      <c r="A185" s="28"/>
      <c r="B185" s="29"/>
      <c r="C185" s="195"/>
      <c r="D185" s="220" t="s">
        <v>134</v>
      </c>
      <c r="E185" s="195"/>
      <c r="F185" s="221" t="s">
        <v>240</v>
      </c>
      <c r="G185" s="195"/>
      <c r="H185" s="195"/>
      <c r="I185" s="88"/>
      <c r="J185" s="195"/>
      <c r="K185" s="195"/>
      <c r="L185" s="29"/>
      <c r="M185" s="151"/>
      <c r="N185" s="152"/>
      <c r="O185" s="50"/>
      <c r="P185" s="50"/>
      <c r="Q185" s="50"/>
      <c r="R185" s="50"/>
      <c r="S185" s="50"/>
      <c r="T185" s="51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T185" s="17" t="s">
        <v>134</v>
      </c>
      <c r="AU185" s="17" t="s">
        <v>90</v>
      </c>
    </row>
    <row r="186" spans="1:65" s="2" customFormat="1" ht="39" x14ac:dyDescent="0.2">
      <c r="A186" s="28"/>
      <c r="B186" s="29"/>
      <c r="C186" s="195"/>
      <c r="D186" s="220" t="s">
        <v>148</v>
      </c>
      <c r="E186" s="195"/>
      <c r="F186" s="222" t="s">
        <v>234</v>
      </c>
      <c r="G186" s="195"/>
      <c r="H186" s="195"/>
      <c r="I186" s="88"/>
      <c r="J186" s="195"/>
      <c r="K186" s="195"/>
      <c r="L186" s="29"/>
      <c r="M186" s="151"/>
      <c r="N186" s="152"/>
      <c r="O186" s="50"/>
      <c r="P186" s="50"/>
      <c r="Q186" s="50"/>
      <c r="R186" s="50"/>
      <c r="S186" s="50"/>
      <c r="T186" s="51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7" t="s">
        <v>148</v>
      </c>
      <c r="AU186" s="17" t="s">
        <v>90</v>
      </c>
    </row>
    <row r="187" spans="1:65" s="2" customFormat="1" ht="16.5" customHeight="1" x14ac:dyDescent="0.2">
      <c r="A187" s="28"/>
      <c r="B187" s="143"/>
      <c r="C187" s="214" t="s">
        <v>241</v>
      </c>
      <c r="D187" s="214" t="s">
        <v>127</v>
      </c>
      <c r="E187" s="215" t="s">
        <v>242</v>
      </c>
      <c r="F187" s="216" t="s">
        <v>243</v>
      </c>
      <c r="G187" s="217" t="s">
        <v>170</v>
      </c>
      <c r="H187" s="218">
        <v>0.09</v>
      </c>
      <c r="I187" s="144"/>
      <c r="J187" s="219">
        <f>ROUND(I187*H187,2)</f>
        <v>0</v>
      </c>
      <c r="K187" s="216" t="s">
        <v>145</v>
      </c>
      <c r="L187" s="29"/>
      <c r="M187" s="145" t="s">
        <v>1</v>
      </c>
      <c r="N187" s="146" t="s">
        <v>45</v>
      </c>
      <c r="O187" s="50"/>
      <c r="P187" s="147">
        <f>O187*H187</f>
        <v>0</v>
      </c>
      <c r="Q187" s="147">
        <v>1.0601700000000001</v>
      </c>
      <c r="R187" s="147">
        <f>Q187*H187</f>
        <v>9.5415300000000008E-2</v>
      </c>
      <c r="S187" s="147">
        <v>0</v>
      </c>
      <c r="T187" s="148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49" t="s">
        <v>132</v>
      </c>
      <c r="AT187" s="149" t="s">
        <v>127</v>
      </c>
      <c r="AU187" s="149" t="s">
        <v>90</v>
      </c>
      <c r="AY187" s="17" t="s">
        <v>125</v>
      </c>
      <c r="BE187" s="150">
        <f>IF(N187="základní",J187,0)</f>
        <v>0</v>
      </c>
      <c r="BF187" s="150">
        <f>IF(N187="snížená",J187,0)</f>
        <v>0</v>
      </c>
      <c r="BG187" s="150">
        <f>IF(N187="zákl. přenesená",J187,0)</f>
        <v>0</v>
      </c>
      <c r="BH187" s="150">
        <f>IF(N187="sníž. přenesená",J187,0)</f>
        <v>0</v>
      </c>
      <c r="BI187" s="150">
        <f>IF(N187="nulová",J187,0)</f>
        <v>0</v>
      </c>
      <c r="BJ187" s="17" t="s">
        <v>88</v>
      </c>
      <c r="BK187" s="150">
        <f>ROUND(I187*H187,2)</f>
        <v>0</v>
      </c>
      <c r="BL187" s="17" t="s">
        <v>132</v>
      </c>
      <c r="BM187" s="149" t="s">
        <v>244</v>
      </c>
    </row>
    <row r="188" spans="1:65" s="2" customFormat="1" x14ac:dyDescent="0.2">
      <c r="A188" s="28"/>
      <c r="B188" s="29"/>
      <c r="C188" s="195"/>
      <c r="D188" s="220" t="s">
        <v>134</v>
      </c>
      <c r="E188" s="195"/>
      <c r="F188" s="221" t="s">
        <v>245</v>
      </c>
      <c r="G188" s="195"/>
      <c r="H188" s="195"/>
      <c r="I188" s="88"/>
      <c r="J188" s="195"/>
      <c r="K188" s="195"/>
      <c r="L188" s="29"/>
      <c r="M188" s="151"/>
      <c r="N188" s="152"/>
      <c r="O188" s="50"/>
      <c r="P188" s="50"/>
      <c r="Q188" s="50"/>
      <c r="R188" s="50"/>
      <c r="S188" s="50"/>
      <c r="T188" s="51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7" t="s">
        <v>134</v>
      </c>
      <c r="AU188" s="17" t="s">
        <v>90</v>
      </c>
    </row>
    <row r="189" spans="1:65" s="2" customFormat="1" ht="29.25" x14ac:dyDescent="0.2">
      <c r="A189" s="28"/>
      <c r="B189" s="29"/>
      <c r="C189" s="195"/>
      <c r="D189" s="220" t="s">
        <v>148</v>
      </c>
      <c r="E189" s="195"/>
      <c r="F189" s="222" t="s">
        <v>246</v>
      </c>
      <c r="G189" s="195"/>
      <c r="H189" s="195"/>
      <c r="I189" s="88"/>
      <c r="J189" s="195"/>
      <c r="K189" s="195"/>
      <c r="L189" s="29"/>
      <c r="M189" s="151"/>
      <c r="N189" s="152"/>
      <c r="O189" s="50"/>
      <c r="P189" s="50"/>
      <c r="Q189" s="50"/>
      <c r="R189" s="50"/>
      <c r="S189" s="50"/>
      <c r="T189" s="51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T189" s="17" t="s">
        <v>148</v>
      </c>
      <c r="AU189" s="17" t="s">
        <v>90</v>
      </c>
    </row>
    <row r="190" spans="1:65" s="13" customFormat="1" x14ac:dyDescent="0.2">
      <c r="B190" s="153"/>
      <c r="C190" s="200"/>
      <c r="D190" s="220" t="s">
        <v>150</v>
      </c>
      <c r="E190" s="223" t="s">
        <v>1</v>
      </c>
      <c r="F190" s="224" t="s">
        <v>226</v>
      </c>
      <c r="G190" s="200"/>
      <c r="H190" s="223" t="s">
        <v>1</v>
      </c>
      <c r="I190" s="155"/>
      <c r="J190" s="200"/>
      <c r="K190" s="200"/>
      <c r="L190" s="153"/>
      <c r="M190" s="156"/>
      <c r="N190" s="157"/>
      <c r="O190" s="157"/>
      <c r="P190" s="157"/>
      <c r="Q190" s="157"/>
      <c r="R190" s="157"/>
      <c r="S190" s="157"/>
      <c r="T190" s="158"/>
      <c r="AT190" s="154" t="s">
        <v>150</v>
      </c>
      <c r="AU190" s="154" t="s">
        <v>90</v>
      </c>
      <c r="AV190" s="13" t="s">
        <v>88</v>
      </c>
      <c r="AW190" s="13" t="s">
        <v>36</v>
      </c>
      <c r="AX190" s="13" t="s">
        <v>80</v>
      </c>
      <c r="AY190" s="154" t="s">
        <v>125</v>
      </c>
    </row>
    <row r="191" spans="1:65" s="13" customFormat="1" x14ac:dyDescent="0.2">
      <c r="B191" s="153"/>
      <c r="C191" s="200"/>
      <c r="D191" s="220" t="s">
        <v>150</v>
      </c>
      <c r="E191" s="223" t="s">
        <v>1</v>
      </c>
      <c r="F191" s="224" t="s">
        <v>227</v>
      </c>
      <c r="G191" s="200"/>
      <c r="H191" s="223" t="s">
        <v>1</v>
      </c>
      <c r="I191" s="155"/>
      <c r="J191" s="200"/>
      <c r="K191" s="200"/>
      <c r="L191" s="153"/>
      <c r="M191" s="156"/>
      <c r="N191" s="157"/>
      <c r="O191" s="157"/>
      <c r="P191" s="157"/>
      <c r="Q191" s="157"/>
      <c r="R191" s="157"/>
      <c r="S191" s="157"/>
      <c r="T191" s="158"/>
      <c r="AT191" s="154" t="s">
        <v>150</v>
      </c>
      <c r="AU191" s="154" t="s">
        <v>90</v>
      </c>
      <c r="AV191" s="13" t="s">
        <v>88</v>
      </c>
      <c r="AW191" s="13" t="s">
        <v>36</v>
      </c>
      <c r="AX191" s="13" t="s">
        <v>80</v>
      </c>
      <c r="AY191" s="154" t="s">
        <v>125</v>
      </c>
    </row>
    <row r="192" spans="1:65" s="14" customFormat="1" x14ac:dyDescent="0.2">
      <c r="B192" s="159"/>
      <c r="C192" s="201"/>
      <c r="D192" s="220" t="s">
        <v>150</v>
      </c>
      <c r="E192" s="225" t="s">
        <v>1</v>
      </c>
      <c r="F192" s="226" t="s">
        <v>247</v>
      </c>
      <c r="G192" s="201"/>
      <c r="H192" s="227">
        <v>0.09</v>
      </c>
      <c r="I192" s="161"/>
      <c r="J192" s="201"/>
      <c r="K192" s="201"/>
      <c r="L192" s="159"/>
      <c r="M192" s="162"/>
      <c r="N192" s="163"/>
      <c r="O192" s="163"/>
      <c r="P192" s="163"/>
      <c r="Q192" s="163"/>
      <c r="R192" s="163"/>
      <c r="S192" s="163"/>
      <c r="T192" s="164"/>
      <c r="AT192" s="160" t="s">
        <v>150</v>
      </c>
      <c r="AU192" s="160" t="s">
        <v>90</v>
      </c>
      <c r="AV192" s="14" t="s">
        <v>90</v>
      </c>
      <c r="AW192" s="14" t="s">
        <v>36</v>
      </c>
      <c r="AX192" s="14" t="s">
        <v>88</v>
      </c>
      <c r="AY192" s="160" t="s">
        <v>125</v>
      </c>
    </row>
    <row r="193" spans="1:65" s="12" customFormat="1" ht="22.9" customHeight="1" x14ac:dyDescent="0.2">
      <c r="B193" s="134"/>
      <c r="C193" s="203"/>
      <c r="D193" s="209" t="s">
        <v>79</v>
      </c>
      <c r="E193" s="212" t="s">
        <v>132</v>
      </c>
      <c r="F193" s="212" t="s">
        <v>248</v>
      </c>
      <c r="G193" s="203"/>
      <c r="H193" s="203"/>
      <c r="I193" s="136"/>
      <c r="J193" s="213">
        <f>BK193</f>
        <v>0</v>
      </c>
      <c r="K193" s="203"/>
      <c r="L193" s="134"/>
      <c r="M193" s="137"/>
      <c r="N193" s="138"/>
      <c r="O193" s="138"/>
      <c r="P193" s="139">
        <f>SUM(P194:P199)</f>
        <v>0</v>
      </c>
      <c r="Q193" s="138"/>
      <c r="R193" s="139">
        <f>SUM(R194:R199)</f>
        <v>5.0099999999999999E-2</v>
      </c>
      <c r="S193" s="138"/>
      <c r="T193" s="140">
        <f>SUM(T194:T199)</f>
        <v>0</v>
      </c>
      <c r="AR193" s="135" t="s">
        <v>88</v>
      </c>
      <c r="AT193" s="141" t="s">
        <v>79</v>
      </c>
      <c r="AU193" s="141" t="s">
        <v>88</v>
      </c>
      <c r="AY193" s="135" t="s">
        <v>125</v>
      </c>
      <c r="BK193" s="142">
        <f>SUM(BK194:BK199)</f>
        <v>0</v>
      </c>
    </row>
    <row r="194" spans="1:65" s="2" customFormat="1" ht="21.75" customHeight="1" x14ac:dyDescent="0.2">
      <c r="A194" s="28"/>
      <c r="B194" s="143"/>
      <c r="C194" s="214" t="s">
        <v>249</v>
      </c>
      <c r="D194" s="214" t="s">
        <v>127</v>
      </c>
      <c r="E194" s="215" t="s">
        <v>250</v>
      </c>
      <c r="F194" s="216" t="s">
        <v>251</v>
      </c>
      <c r="G194" s="217" t="s">
        <v>231</v>
      </c>
      <c r="H194" s="218">
        <v>2</v>
      </c>
      <c r="I194" s="144"/>
      <c r="J194" s="219">
        <f>ROUND(I194*H194,2)</f>
        <v>0</v>
      </c>
      <c r="K194" s="216" t="s">
        <v>131</v>
      </c>
      <c r="L194" s="29"/>
      <c r="M194" s="145" t="s">
        <v>1</v>
      </c>
      <c r="N194" s="146" t="s">
        <v>45</v>
      </c>
      <c r="O194" s="50"/>
      <c r="P194" s="147">
        <f>O194*H194</f>
        <v>0</v>
      </c>
      <c r="Q194" s="147">
        <v>2.5049999999999999E-2</v>
      </c>
      <c r="R194" s="147">
        <f>Q194*H194</f>
        <v>5.0099999999999999E-2</v>
      </c>
      <c r="S194" s="147">
        <v>0</v>
      </c>
      <c r="T194" s="148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49" t="s">
        <v>132</v>
      </c>
      <c r="AT194" s="149" t="s">
        <v>127</v>
      </c>
      <c r="AU194" s="149" t="s">
        <v>90</v>
      </c>
      <c r="AY194" s="17" t="s">
        <v>125</v>
      </c>
      <c r="BE194" s="150">
        <f>IF(N194="základní",J194,0)</f>
        <v>0</v>
      </c>
      <c r="BF194" s="150">
        <f>IF(N194="snížená",J194,0)</f>
        <v>0</v>
      </c>
      <c r="BG194" s="150">
        <f>IF(N194="zákl. přenesená",J194,0)</f>
        <v>0</v>
      </c>
      <c r="BH194" s="150">
        <f>IF(N194="sníž. přenesená",J194,0)</f>
        <v>0</v>
      </c>
      <c r="BI194" s="150">
        <f>IF(N194="nulová",J194,0)</f>
        <v>0</v>
      </c>
      <c r="BJ194" s="17" t="s">
        <v>88</v>
      </c>
      <c r="BK194" s="150">
        <f>ROUND(I194*H194,2)</f>
        <v>0</v>
      </c>
      <c r="BL194" s="17" t="s">
        <v>132</v>
      </c>
      <c r="BM194" s="149" t="s">
        <v>252</v>
      </c>
    </row>
    <row r="195" spans="1:65" s="2" customFormat="1" ht="39" x14ac:dyDescent="0.2">
      <c r="A195" s="28"/>
      <c r="B195" s="29"/>
      <c r="C195" s="195"/>
      <c r="D195" s="220" t="s">
        <v>134</v>
      </c>
      <c r="E195" s="195"/>
      <c r="F195" s="221" t="s">
        <v>253</v>
      </c>
      <c r="G195" s="195"/>
      <c r="H195" s="195"/>
      <c r="I195" s="88"/>
      <c r="J195" s="195"/>
      <c r="K195" s="195"/>
      <c r="L195" s="29"/>
      <c r="M195" s="151"/>
      <c r="N195" s="152"/>
      <c r="O195" s="50"/>
      <c r="P195" s="50"/>
      <c r="Q195" s="50"/>
      <c r="R195" s="50"/>
      <c r="S195" s="50"/>
      <c r="T195" s="51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T195" s="17" t="s">
        <v>134</v>
      </c>
      <c r="AU195" s="17" t="s">
        <v>90</v>
      </c>
    </row>
    <row r="196" spans="1:65" s="2" customFormat="1" ht="87.75" x14ac:dyDescent="0.2">
      <c r="A196" s="28"/>
      <c r="B196" s="29"/>
      <c r="C196" s="195"/>
      <c r="D196" s="220" t="s">
        <v>148</v>
      </c>
      <c r="E196" s="195"/>
      <c r="F196" s="222" t="s">
        <v>254</v>
      </c>
      <c r="G196" s="195"/>
      <c r="H196" s="195"/>
      <c r="I196" s="88"/>
      <c r="J196" s="195"/>
      <c r="K196" s="195"/>
      <c r="L196" s="29"/>
      <c r="M196" s="151"/>
      <c r="N196" s="152"/>
      <c r="O196" s="50"/>
      <c r="P196" s="50"/>
      <c r="Q196" s="50"/>
      <c r="R196" s="50"/>
      <c r="S196" s="50"/>
      <c r="T196" s="51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7" t="s">
        <v>148</v>
      </c>
      <c r="AU196" s="17" t="s">
        <v>90</v>
      </c>
    </row>
    <row r="197" spans="1:65" s="13" customFormat="1" x14ac:dyDescent="0.2">
      <c r="B197" s="153"/>
      <c r="C197" s="200"/>
      <c r="D197" s="220" t="s">
        <v>150</v>
      </c>
      <c r="E197" s="223" t="s">
        <v>1</v>
      </c>
      <c r="F197" s="224" t="s">
        <v>255</v>
      </c>
      <c r="G197" s="200"/>
      <c r="H197" s="223" t="s">
        <v>1</v>
      </c>
      <c r="I197" s="155"/>
      <c r="J197" s="200"/>
      <c r="K197" s="200"/>
      <c r="L197" s="153"/>
      <c r="M197" s="156"/>
      <c r="N197" s="157"/>
      <c r="O197" s="157"/>
      <c r="P197" s="157"/>
      <c r="Q197" s="157"/>
      <c r="R197" s="157"/>
      <c r="S197" s="157"/>
      <c r="T197" s="158"/>
      <c r="AT197" s="154" t="s">
        <v>150</v>
      </c>
      <c r="AU197" s="154" t="s">
        <v>90</v>
      </c>
      <c r="AV197" s="13" t="s">
        <v>88</v>
      </c>
      <c r="AW197" s="13" t="s">
        <v>36</v>
      </c>
      <c r="AX197" s="13" t="s">
        <v>80</v>
      </c>
      <c r="AY197" s="154" t="s">
        <v>125</v>
      </c>
    </row>
    <row r="198" spans="1:65" s="14" customFormat="1" x14ac:dyDescent="0.2">
      <c r="B198" s="159"/>
      <c r="C198" s="201"/>
      <c r="D198" s="220" t="s">
        <v>150</v>
      </c>
      <c r="E198" s="225" t="s">
        <v>1</v>
      </c>
      <c r="F198" s="226" t="s">
        <v>256</v>
      </c>
      <c r="G198" s="201"/>
      <c r="H198" s="227">
        <v>2</v>
      </c>
      <c r="I198" s="161"/>
      <c r="J198" s="201"/>
      <c r="K198" s="201"/>
      <c r="L198" s="159"/>
      <c r="M198" s="162"/>
      <c r="N198" s="163"/>
      <c r="O198" s="163"/>
      <c r="P198" s="163"/>
      <c r="Q198" s="163"/>
      <c r="R198" s="163"/>
      <c r="S198" s="163"/>
      <c r="T198" s="164"/>
      <c r="AT198" s="160" t="s">
        <v>150</v>
      </c>
      <c r="AU198" s="160" t="s">
        <v>90</v>
      </c>
      <c r="AV198" s="14" t="s">
        <v>90</v>
      </c>
      <c r="AW198" s="14" t="s">
        <v>36</v>
      </c>
      <c r="AX198" s="14" t="s">
        <v>80</v>
      </c>
      <c r="AY198" s="160" t="s">
        <v>125</v>
      </c>
    </row>
    <row r="199" spans="1:65" s="15" customFormat="1" x14ac:dyDescent="0.2">
      <c r="B199" s="165"/>
      <c r="C199" s="202"/>
      <c r="D199" s="220" t="s">
        <v>150</v>
      </c>
      <c r="E199" s="228" t="s">
        <v>1</v>
      </c>
      <c r="F199" s="229" t="s">
        <v>159</v>
      </c>
      <c r="G199" s="202"/>
      <c r="H199" s="230">
        <v>2</v>
      </c>
      <c r="I199" s="167"/>
      <c r="J199" s="202"/>
      <c r="K199" s="202"/>
      <c r="L199" s="165"/>
      <c r="M199" s="168"/>
      <c r="N199" s="169"/>
      <c r="O199" s="169"/>
      <c r="P199" s="169"/>
      <c r="Q199" s="169"/>
      <c r="R199" s="169"/>
      <c r="S199" s="169"/>
      <c r="T199" s="170"/>
      <c r="AT199" s="166" t="s">
        <v>150</v>
      </c>
      <c r="AU199" s="166" t="s">
        <v>90</v>
      </c>
      <c r="AV199" s="15" t="s">
        <v>132</v>
      </c>
      <c r="AW199" s="15" t="s">
        <v>36</v>
      </c>
      <c r="AX199" s="15" t="s">
        <v>88</v>
      </c>
      <c r="AY199" s="166" t="s">
        <v>125</v>
      </c>
    </row>
    <row r="200" spans="1:65" s="12" customFormat="1" ht="22.9" customHeight="1" x14ac:dyDescent="0.2">
      <c r="B200" s="134"/>
      <c r="C200" s="203"/>
      <c r="D200" s="209" t="s">
        <v>79</v>
      </c>
      <c r="E200" s="212" t="s">
        <v>168</v>
      </c>
      <c r="F200" s="212" t="s">
        <v>257</v>
      </c>
      <c r="G200" s="203"/>
      <c r="H200" s="203"/>
      <c r="I200" s="136"/>
      <c r="J200" s="213">
        <f>BK200</f>
        <v>0</v>
      </c>
      <c r="K200" s="203"/>
      <c r="L200" s="134"/>
      <c r="M200" s="137"/>
      <c r="N200" s="138"/>
      <c r="O200" s="138"/>
      <c r="P200" s="139">
        <f>SUM(P201:P207)</f>
        <v>0</v>
      </c>
      <c r="Q200" s="138"/>
      <c r="R200" s="139">
        <f>SUM(R201:R207)</f>
        <v>2.3546146809999997</v>
      </c>
      <c r="S200" s="138"/>
      <c r="T200" s="140">
        <f>SUM(T201:T207)</f>
        <v>2.6685699999999999</v>
      </c>
      <c r="AR200" s="135" t="s">
        <v>88</v>
      </c>
      <c r="AT200" s="141" t="s">
        <v>79</v>
      </c>
      <c r="AU200" s="141" t="s">
        <v>88</v>
      </c>
      <c r="AY200" s="135" t="s">
        <v>125</v>
      </c>
      <c r="BK200" s="142">
        <f>SUM(BK201:BK207)</f>
        <v>0</v>
      </c>
    </row>
    <row r="201" spans="1:65" s="2" customFormat="1" ht="21.75" customHeight="1" x14ac:dyDescent="0.2">
      <c r="A201" s="28"/>
      <c r="B201" s="143"/>
      <c r="C201" s="214" t="s">
        <v>258</v>
      </c>
      <c r="D201" s="214" t="s">
        <v>127</v>
      </c>
      <c r="E201" s="215" t="s">
        <v>259</v>
      </c>
      <c r="F201" s="216" t="s">
        <v>260</v>
      </c>
      <c r="G201" s="217" t="s">
        <v>231</v>
      </c>
      <c r="H201" s="218">
        <v>45.23</v>
      </c>
      <c r="I201" s="144"/>
      <c r="J201" s="219">
        <f>ROUND(I201*H201,2)</f>
        <v>0</v>
      </c>
      <c r="K201" s="216" t="s">
        <v>131</v>
      </c>
      <c r="L201" s="29"/>
      <c r="M201" s="145" t="s">
        <v>1</v>
      </c>
      <c r="N201" s="146" t="s">
        <v>45</v>
      </c>
      <c r="O201" s="50"/>
      <c r="P201" s="147">
        <f>O201*H201</f>
        <v>0</v>
      </c>
      <c r="Q201" s="147">
        <v>5.0774699999999999E-2</v>
      </c>
      <c r="R201" s="147">
        <f>Q201*H201</f>
        <v>2.2965396809999996</v>
      </c>
      <c r="S201" s="147">
        <v>5.8999999999999997E-2</v>
      </c>
      <c r="T201" s="148">
        <f>S201*H201</f>
        <v>2.6685699999999999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49" t="s">
        <v>132</v>
      </c>
      <c r="AT201" s="149" t="s">
        <v>127</v>
      </c>
      <c r="AU201" s="149" t="s">
        <v>90</v>
      </c>
      <c r="AY201" s="17" t="s">
        <v>125</v>
      </c>
      <c r="BE201" s="150">
        <f>IF(N201="základní",J201,0)</f>
        <v>0</v>
      </c>
      <c r="BF201" s="150">
        <f>IF(N201="snížená",J201,0)</f>
        <v>0</v>
      </c>
      <c r="BG201" s="150">
        <f>IF(N201="zákl. přenesená",J201,0)</f>
        <v>0</v>
      </c>
      <c r="BH201" s="150">
        <f>IF(N201="sníž. přenesená",J201,0)</f>
        <v>0</v>
      </c>
      <c r="BI201" s="150">
        <f>IF(N201="nulová",J201,0)</f>
        <v>0</v>
      </c>
      <c r="BJ201" s="17" t="s">
        <v>88</v>
      </c>
      <c r="BK201" s="150">
        <f>ROUND(I201*H201,2)</f>
        <v>0</v>
      </c>
      <c r="BL201" s="17" t="s">
        <v>132</v>
      </c>
      <c r="BM201" s="149" t="s">
        <v>261</v>
      </c>
    </row>
    <row r="202" spans="1:65" s="2" customFormat="1" ht="29.25" x14ac:dyDescent="0.2">
      <c r="A202" s="28"/>
      <c r="B202" s="29"/>
      <c r="C202" s="195"/>
      <c r="D202" s="220" t="s">
        <v>134</v>
      </c>
      <c r="E202" s="195"/>
      <c r="F202" s="221" t="s">
        <v>262</v>
      </c>
      <c r="G202" s="195"/>
      <c r="H202" s="195"/>
      <c r="I202" s="88"/>
      <c r="J202" s="195"/>
      <c r="K202" s="195"/>
      <c r="L202" s="29"/>
      <c r="M202" s="151"/>
      <c r="N202" s="152"/>
      <c r="O202" s="50"/>
      <c r="P202" s="50"/>
      <c r="Q202" s="50"/>
      <c r="R202" s="50"/>
      <c r="S202" s="50"/>
      <c r="T202" s="51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7" t="s">
        <v>134</v>
      </c>
      <c r="AU202" s="17" t="s">
        <v>90</v>
      </c>
    </row>
    <row r="203" spans="1:65" s="2" customFormat="1" ht="87.75" x14ac:dyDescent="0.2">
      <c r="A203" s="28"/>
      <c r="B203" s="29"/>
      <c r="C203" s="195"/>
      <c r="D203" s="220" t="s">
        <v>148</v>
      </c>
      <c r="E203" s="195"/>
      <c r="F203" s="222" t="s">
        <v>263</v>
      </c>
      <c r="G203" s="195"/>
      <c r="H203" s="195"/>
      <c r="I203" s="88"/>
      <c r="J203" s="195"/>
      <c r="K203" s="195"/>
      <c r="L203" s="29"/>
      <c r="M203" s="151"/>
      <c r="N203" s="152"/>
      <c r="O203" s="50"/>
      <c r="P203" s="50"/>
      <c r="Q203" s="50"/>
      <c r="R203" s="50"/>
      <c r="S203" s="50"/>
      <c r="T203" s="51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T203" s="17" t="s">
        <v>148</v>
      </c>
      <c r="AU203" s="17" t="s">
        <v>90</v>
      </c>
    </row>
    <row r="204" spans="1:65" s="13" customFormat="1" x14ac:dyDescent="0.2">
      <c r="B204" s="153"/>
      <c r="C204" s="200"/>
      <c r="D204" s="220" t="s">
        <v>150</v>
      </c>
      <c r="E204" s="223" t="s">
        <v>1</v>
      </c>
      <c r="F204" s="224" t="s">
        <v>264</v>
      </c>
      <c r="G204" s="200"/>
      <c r="H204" s="223" t="s">
        <v>1</v>
      </c>
      <c r="I204" s="155"/>
      <c r="J204" s="200"/>
      <c r="K204" s="200"/>
      <c r="L204" s="153"/>
      <c r="M204" s="156"/>
      <c r="N204" s="157"/>
      <c r="O204" s="157"/>
      <c r="P204" s="157"/>
      <c r="Q204" s="157"/>
      <c r="R204" s="157"/>
      <c r="S204" s="157"/>
      <c r="T204" s="158"/>
      <c r="AT204" s="154" t="s">
        <v>150</v>
      </c>
      <c r="AU204" s="154" t="s">
        <v>90</v>
      </c>
      <c r="AV204" s="13" t="s">
        <v>88</v>
      </c>
      <c r="AW204" s="13" t="s">
        <v>36</v>
      </c>
      <c r="AX204" s="13" t="s">
        <v>80</v>
      </c>
      <c r="AY204" s="154" t="s">
        <v>125</v>
      </c>
    </row>
    <row r="205" spans="1:65" s="14" customFormat="1" x14ac:dyDescent="0.2">
      <c r="B205" s="159"/>
      <c r="C205" s="201"/>
      <c r="D205" s="220" t="s">
        <v>150</v>
      </c>
      <c r="E205" s="225" t="s">
        <v>1</v>
      </c>
      <c r="F205" s="226" t="s">
        <v>265</v>
      </c>
      <c r="G205" s="201"/>
      <c r="H205" s="227">
        <v>45.23</v>
      </c>
      <c r="I205" s="161"/>
      <c r="J205" s="201"/>
      <c r="K205" s="201"/>
      <c r="L205" s="159"/>
      <c r="M205" s="162"/>
      <c r="N205" s="163"/>
      <c r="O205" s="163"/>
      <c r="P205" s="163"/>
      <c r="Q205" s="163"/>
      <c r="R205" s="163"/>
      <c r="S205" s="163"/>
      <c r="T205" s="164"/>
      <c r="AT205" s="160" t="s">
        <v>150</v>
      </c>
      <c r="AU205" s="160" t="s">
        <v>90</v>
      </c>
      <c r="AV205" s="14" t="s">
        <v>90</v>
      </c>
      <c r="AW205" s="14" t="s">
        <v>36</v>
      </c>
      <c r="AX205" s="14" t="s">
        <v>88</v>
      </c>
      <c r="AY205" s="160" t="s">
        <v>125</v>
      </c>
    </row>
    <row r="206" spans="1:65" s="2" customFormat="1" ht="16.5" customHeight="1" x14ac:dyDescent="0.2">
      <c r="A206" s="28"/>
      <c r="B206" s="143"/>
      <c r="C206" s="231" t="s">
        <v>266</v>
      </c>
      <c r="D206" s="231" t="s">
        <v>203</v>
      </c>
      <c r="E206" s="232" t="s">
        <v>267</v>
      </c>
      <c r="F206" s="233" t="s">
        <v>268</v>
      </c>
      <c r="G206" s="234" t="s">
        <v>217</v>
      </c>
      <c r="H206" s="235">
        <v>58.075000000000003</v>
      </c>
      <c r="I206" s="171"/>
      <c r="J206" s="236">
        <f>ROUND(I206*H206,2)</f>
        <v>0</v>
      </c>
      <c r="K206" s="233" t="s">
        <v>131</v>
      </c>
      <c r="L206" s="172"/>
      <c r="M206" s="173" t="s">
        <v>1</v>
      </c>
      <c r="N206" s="174" t="s">
        <v>45</v>
      </c>
      <c r="O206" s="50"/>
      <c r="P206" s="147">
        <f>O206*H206</f>
        <v>0</v>
      </c>
      <c r="Q206" s="147">
        <v>1E-3</v>
      </c>
      <c r="R206" s="147">
        <f>Q206*H206</f>
        <v>5.8075000000000002E-2</v>
      </c>
      <c r="S206" s="147">
        <v>0</v>
      </c>
      <c r="T206" s="148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49" t="s">
        <v>269</v>
      </c>
      <c r="AT206" s="149" t="s">
        <v>203</v>
      </c>
      <c r="AU206" s="149" t="s">
        <v>90</v>
      </c>
      <c r="AY206" s="17" t="s">
        <v>125</v>
      </c>
      <c r="BE206" s="150">
        <f>IF(N206="základní",J206,0)</f>
        <v>0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7" t="s">
        <v>88</v>
      </c>
      <c r="BK206" s="150">
        <f>ROUND(I206*H206,2)</f>
        <v>0</v>
      </c>
      <c r="BL206" s="17" t="s">
        <v>236</v>
      </c>
      <c r="BM206" s="149" t="s">
        <v>270</v>
      </c>
    </row>
    <row r="207" spans="1:65" s="14" customFormat="1" x14ac:dyDescent="0.2">
      <c r="B207" s="159"/>
      <c r="C207" s="201"/>
      <c r="D207" s="220" t="s">
        <v>150</v>
      </c>
      <c r="E207" s="225" t="s">
        <v>1</v>
      </c>
      <c r="F207" s="226" t="s">
        <v>271</v>
      </c>
      <c r="G207" s="201"/>
      <c r="H207" s="227">
        <v>58.075000000000003</v>
      </c>
      <c r="I207" s="161"/>
      <c r="J207" s="201"/>
      <c r="K207" s="201"/>
      <c r="L207" s="159"/>
      <c r="M207" s="162"/>
      <c r="N207" s="163"/>
      <c r="O207" s="163"/>
      <c r="P207" s="163"/>
      <c r="Q207" s="163"/>
      <c r="R207" s="163"/>
      <c r="S207" s="163"/>
      <c r="T207" s="164"/>
      <c r="AT207" s="160" t="s">
        <v>150</v>
      </c>
      <c r="AU207" s="160" t="s">
        <v>90</v>
      </c>
      <c r="AV207" s="14" t="s">
        <v>90</v>
      </c>
      <c r="AW207" s="14" t="s">
        <v>36</v>
      </c>
      <c r="AX207" s="14" t="s">
        <v>88</v>
      </c>
      <c r="AY207" s="160" t="s">
        <v>125</v>
      </c>
    </row>
    <row r="208" spans="1:65" s="12" customFormat="1" ht="22.9" customHeight="1" x14ac:dyDescent="0.2">
      <c r="B208" s="134"/>
      <c r="C208" s="203"/>
      <c r="D208" s="209" t="s">
        <v>79</v>
      </c>
      <c r="E208" s="212" t="s">
        <v>189</v>
      </c>
      <c r="F208" s="212" t="s">
        <v>272</v>
      </c>
      <c r="G208" s="203"/>
      <c r="H208" s="203"/>
      <c r="I208" s="136"/>
      <c r="J208" s="213">
        <f>BK208</f>
        <v>0</v>
      </c>
      <c r="K208" s="203"/>
      <c r="L208" s="134"/>
      <c r="M208" s="137"/>
      <c r="N208" s="138"/>
      <c r="O208" s="138"/>
      <c r="P208" s="139">
        <f>SUM(P209:P219)</f>
        <v>0</v>
      </c>
      <c r="Q208" s="138"/>
      <c r="R208" s="139">
        <f>SUM(R209:R219)</f>
        <v>0.51248000000000005</v>
      </c>
      <c r="S208" s="138"/>
      <c r="T208" s="140">
        <f>SUM(T209:T219)</f>
        <v>0</v>
      </c>
      <c r="AR208" s="135" t="s">
        <v>88</v>
      </c>
      <c r="AT208" s="141" t="s">
        <v>79</v>
      </c>
      <c r="AU208" s="141" t="s">
        <v>88</v>
      </c>
      <c r="AY208" s="135" t="s">
        <v>125</v>
      </c>
      <c r="BK208" s="142">
        <f>SUM(BK209:BK219)</f>
        <v>0</v>
      </c>
    </row>
    <row r="209" spans="1:65" s="2" customFormat="1" ht="16.5" customHeight="1" x14ac:dyDescent="0.2">
      <c r="A209" s="28"/>
      <c r="B209" s="143"/>
      <c r="C209" s="214" t="s">
        <v>7</v>
      </c>
      <c r="D209" s="214" t="s">
        <v>127</v>
      </c>
      <c r="E209" s="215" t="s">
        <v>273</v>
      </c>
      <c r="F209" s="216" t="s">
        <v>274</v>
      </c>
      <c r="G209" s="217" t="s">
        <v>186</v>
      </c>
      <c r="H209" s="218">
        <v>2</v>
      </c>
      <c r="I209" s="144"/>
      <c r="J209" s="219">
        <f t="shared" ref="J209:J214" si="0">ROUND(I209*H209,2)</f>
        <v>0</v>
      </c>
      <c r="K209" s="216" t="s">
        <v>131</v>
      </c>
      <c r="L209" s="29"/>
      <c r="M209" s="145" t="s">
        <v>1</v>
      </c>
      <c r="N209" s="146" t="s">
        <v>45</v>
      </c>
      <c r="O209" s="50"/>
      <c r="P209" s="147">
        <f t="shared" ref="P209:P214" si="1">O209*H209</f>
        <v>0</v>
      </c>
      <c r="Q209" s="147">
        <v>0.2457</v>
      </c>
      <c r="R209" s="147">
        <f t="shared" ref="R209:R214" si="2">Q209*H209</f>
        <v>0.4914</v>
      </c>
      <c r="S209" s="147">
        <v>0</v>
      </c>
      <c r="T209" s="148">
        <f t="shared" ref="T209:T214" si="3"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49" t="s">
        <v>132</v>
      </c>
      <c r="AT209" s="149" t="s">
        <v>127</v>
      </c>
      <c r="AU209" s="149" t="s">
        <v>90</v>
      </c>
      <c r="AY209" s="17" t="s">
        <v>125</v>
      </c>
      <c r="BE209" s="150">
        <f t="shared" ref="BE209:BE214" si="4">IF(N209="základní",J209,0)</f>
        <v>0</v>
      </c>
      <c r="BF209" s="150">
        <f t="shared" ref="BF209:BF214" si="5">IF(N209="snížená",J209,0)</f>
        <v>0</v>
      </c>
      <c r="BG209" s="150">
        <f t="shared" ref="BG209:BG214" si="6">IF(N209="zákl. přenesená",J209,0)</f>
        <v>0</v>
      </c>
      <c r="BH209" s="150">
        <f t="shared" ref="BH209:BH214" si="7">IF(N209="sníž. přenesená",J209,0)</f>
        <v>0</v>
      </c>
      <c r="BI209" s="150">
        <f t="shared" ref="BI209:BI214" si="8">IF(N209="nulová",J209,0)</f>
        <v>0</v>
      </c>
      <c r="BJ209" s="17" t="s">
        <v>88</v>
      </c>
      <c r="BK209" s="150">
        <f t="shared" ref="BK209:BK214" si="9">ROUND(I209*H209,2)</f>
        <v>0</v>
      </c>
      <c r="BL209" s="17" t="s">
        <v>132</v>
      </c>
      <c r="BM209" s="149" t="s">
        <v>275</v>
      </c>
    </row>
    <row r="210" spans="1:65" s="2" customFormat="1" ht="16.5" customHeight="1" x14ac:dyDescent="0.2">
      <c r="A210" s="28"/>
      <c r="B210" s="143"/>
      <c r="C210" s="231" t="s">
        <v>276</v>
      </c>
      <c r="D210" s="231" t="s">
        <v>203</v>
      </c>
      <c r="E210" s="232" t="s">
        <v>277</v>
      </c>
      <c r="F210" s="233" t="s">
        <v>278</v>
      </c>
      <c r="G210" s="234" t="s">
        <v>186</v>
      </c>
      <c r="H210" s="235">
        <v>2</v>
      </c>
      <c r="I210" s="171"/>
      <c r="J210" s="236">
        <f t="shared" si="0"/>
        <v>0</v>
      </c>
      <c r="K210" s="233" t="s">
        <v>131</v>
      </c>
      <c r="L210" s="172"/>
      <c r="M210" s="173" t="s">
        <v>1</v>
      </c>
      <c r="N210" s="174" t="s">
        <v>45</v>
      </c>
      <c r="O210" s="50"/>
      <c r="P210" s="147">
        <f t="shared" si="1"/>
        <v>0</v>
      </c>
      <c r="Q210" s="147">
        <v>4.0000000000000001E-3</v>
      </c>
      <c r="R210" s="147">
        <f t="shared" si="2"/>
        <v>8.0000000000000002E-3</v>
      </c>
      <c r="S210" s="147">
        <v>0</v>
      </c>
      <c r="T210" s="148">
        <f t="shared" si="3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49" t="s">
        <v>183</v>
      </c>
      <c r="AT210" s="149" t="s">
        <v>203</v>
      </c>
      <c r="AU210" s="149" t="s">
        <v>90</v>
      </c>
      <c r="AY210" s="17" t="s">
        <v>125</v>
      </c>
      <c r="BE210" s="150">
        <f t="shared" si="4"/>
        <v>0</v>
      </c>
      <c r="BF210" s="150">
        <f t="shared" si="5"/>
        <v>0</v>
      </c>
      <c r="BG210" s="150">
        <f t="shared" si="6"/>
        <v>0</v>
      </c>
      <c r="BH210" s="150">
        <f t="shared" si="7"/>
        <v>0</v>
      </c>
      <c r="BI210" s="150">
        <f t="shared" si="8"/>
        <v>0</v>
      </c>
      <c r="BJ210" s="17" t="s">
        <v>88</v>
      </c>
      <c r="BK210" s="150">
        <f t="shared" si="9"/>
        <v>0</v>
      </c>
      <c r="BL210" s="17" t="s">
        <v>132</v>
      </c>
      <c r="BM210" s="149" t="s">
        <v>279</v>
      </c>
    </row>
    <row r="211" spans="1:65" s="2" customFormat="1" ht="16.5" customHeight="1" x14ac:dyDescent="0.2">
      <c r="A211" s="28"/>
      <c r="B211" s="143"/>
      <c r="C211" s="231" t="s">
        <v>280</v>
      </c>
      <c r="D211" s="231" t="s">
        <v>203</v>
      </c>
      <c r="E211" s="232" t="s">
        <v>281</v>
      </c>
      <c r="F211" s="233" t="s">
        <v>282</v>
      </c>
      <c r="G211" s="234" t="s">
        <v>186</v>
      </c>
      <c r="H211" s="235">
        <v>4</v>
      </c>
      <c r="I211" s="171"/>
      <c r="J211" s="236">
        <f t="shared" si="0"/>
        <v>0</v>
      </c>
      <c r="K211" s="233" t="s">
        <v>131</v>
      </c>
      <c r="L211" s="172"/>
      <c r="M211" s="173" t="s">
        <v>1</v>
      </c>
      <c r="N211" s="174" t="s">
        <v>45</v>
      </c>
      <c r="O211" s="50"/>
      <c r="P211" s="147">
        <f t="shared" si="1"/>
        <v>0</v>
      </c>
      <c r="Q211" s="147">
        <v>3.5E-4</v>
      </c>
      <c r="R211" s="147">
        <f t="shared" si="2"/>
        <v>1.4E-3</v>
      </c>
      <c r="S211" s="147">
        <v>0</v>
      </c>
      <c r="T211" s="148">
        <f t="shared" si="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49" t="s">
        <v>183</v>
      </c>
      <c r="AT211" s="149" t="s">
        <v>203</v>
      </c>
      <c r="AU211" s="149" t="s">
        <v>90</v>
      </c>
      <c r="AY211" s="17" t="s">
        <v>125</v>
      </c>
      <c r="BE211" s="150">
        <f t="shared" si="4"/>
        <v>0</v>
      </c>
      <c r="BF211" s="150">
        <f t="shared" si="5"/>
        <v>0</v>
      </c>
      <c r="BG211" s="150">
        <f t="shared" si="6"/>
        <v>0</v>
      </c>
      <c r="BH211" s="150">
        <f t="shared" si="7"/>
        <v>0</v>
      </c>
      <c r="BI211" s="150">
        <f t="shared" si="8"/>
        <v>0</v>
      </c>
      <c r="BJ211" s="17" t="s">
        <v>88</v>
      </c>
      <c r="BK211" s="150">
        <f t="shared" si="9"/>
        <v>0</v>
      </c>
      <c r="BL211" s="17" t="s">
        <v>132</v>
      </c>
      <c r="BM211" s="149" t="s">
        <v>283</v>
      </c>
    </row>
    <row r="212" spans="1:65" s="2" customFormat="1" ht="16.5" customHeight="1" x14ac:dyDescent="0.2">
      <c r="A212" s="28"/>
      <c r="B212" s="143"/>
      <c r="C212" s="231" t="s">
        <v>284</v>
      </c>
      <c r="D212" s="231" t="s">
        <v>203</v>
      </c>
      <c r="E212" s="232" t="s">
        <v>285</v>
      </c>
      <c r="F212" s="233" t="s">
        <v>286</v>
      </c>
      <c r="G212" s="234" t="s">
        <v>186</v>
      </c>
      <c r="H212" s="235">
        <v>2</v>
      </c>
      <c r="I212" s="171"/>
      <c r="J212" s="236">
        <f t="shared" si="0"/>
        <v>0</v>
      </c>
      <c r="K212" s="233" t="s">
        <v>131</v>
      </c>
      <c r="L212" s="172"/>
      <c r="M212" s="173" t="s">
        <v>1</v>
      </c>
      <c r="N212" s="174" t="s">
        <v>45</v>
      </c>
      <c r="O212" s="50"/>
      <c r="P212" s="147">
        <f t="shared" si="1"/>
        <v>0</v>
      </c>
      <c r="Q212" s="147">
        <v>0</v>
      </c>
      <c r="R212" s="147">
        <f t="shared" si="2"/>
        <v>0</v>
      </c>
      <c r="S212" s="147">
        <v>0</v>
      </c>
      <c r="T212" s="148">
        <f t="shared" si="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49" t="s">
        <v>269</v>
      </c>
      <c r="AT212" s="149" t="s">
        <v>203</v>
      </c>
      <c r="AU212" s="149" t="s">
        <v>90</v>
      </c>
      <c r="AY212" s="17" t="s">
        <v>125</v>
      </c>
      <c r="BE212" s="150">
        <f t="shared" si="4"/>
        <v>0</v>
      </c>
      <c r="BF212" s="150">
        <f t="shared" si="5"/>
        <v>0</v>
      </c>
      <c r="BG212" s="150">
        <f t="shared" si="6"/>
        <v>0</v>
      </c>
      <c r="BH212" s="150">
        <f t="shared" si="7"/>
        <v>0</v>
      </c>
      <c r="BI212" s="150">
        <f t="shared" si="8"/>
        <v>0</v>
      </c>
      <c r="BJ212" s="17" t="s">
        <v>88</v>
      </c>
      <c r="BK212" s="150">
        <f t="shared" si="9"/>
        <v>0</v>
      </c>
      <c r="BL212" s="17" t="s">
        <v>236</v>
      </c>
      <c r="BM212" s="149" t="s">
        <v>287</v>
      </c>
    </row>
    <row r="213" spans="1:65" s="2" customFormat="1" ht="16.5" customHeight="1" x14ac:dyDescent="0.2">
      <c r="A213" s="28"/>
      <c r="B213" s="143"/>
      <c r="C213" s="231" t="s">
        <v>288</v>
      </c>
      <c r="D213" s="231" t="s">
        <v>203</v>
      </c>
      <c r="E213" s="232" t="s">
        <v>289</v>
      </c>
      <c r="F213" s="233" t="s">
        <v>290</v>
      </c>
      <c r="G213" s="234" t="s">
        <v>186</v>
      </c>
      <c r="H213" s="235">
        <v>2</v>
      </c>
      <c r="I213" s="171"/>
      <c r="J213" s="236">
        <f t="shared" si="0"/>
        <v>0</v>
      </c>
      <c r="K213" s="233" t="s">
        <v>131</v>
      </c>
      <c r="L213" s="172"/>
      <c r="M213" s="173" t="s">
        <v>1</v>
      </c>
      <c r="N213" s="174" t="s">
        <v>45</v>
      </c>
      <c r="O213" s="50"/>
      <c r="P213" s="147">
        <f t="shared" si="1"/>
        <v>0</v>
      </c>
      <c r="Q213" s="147">
        <v>5.0000000000000001E-3</v>
      </c>
      <c r="R213" s="147">
        <f t="shared" si="2"/>
        <v>0.01</v>
      </c>
      <c r="S213" s="147">
        <v>0</v>
      </c>
      <c r="T213" s="148">
        <f t="shared" si="3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49" t="s">
        <v>269</v>
      </c>
      <c r="AT213" s="149" t="s">
        <v>203</v>
      </c>
      <c r="AU213" s="149" t="s">
        <v>90</v>
      </c>
      <c r="AY213" s="17" t="s">
        <v>125</v>
      </c>
      <c r="BE213" s="150">
        <f t="shared" si="4"/>
        <v>0</v>
      </c>
      <c r="BF213" s="150">
        <f t="shared" si="5"/>
        <v>0</v>
      </c>
      <c r="BG213" s="150">
        <f t="shared" si="6"/>
        <v>0</v>
      </c>
      <c r="BH213" s="150">
        <f t="shared" si="7"/>
        <v>0</v>
      </c>
      <c r="BI213" s="150">
        <f t="shared" si="8"/>
        <v>0</v>
      </c>
      <c r="BJ213" s="17" t="s">
        <v>88</v>
      </c>
      <c r="BK213" s="150">
        <f t="shared" si="9"/>
        <v>0</v>
      </c>
      <c r="BL213" s="17" t="s">
        <v>236</v>
      </c>
      <c r="BM213" s="149" t="s">
        <v>291</v>
      </c>
    </row>
    <row r="214" spans="1:65" s="2" customFormat="1" ht="21.75" customHeight="1" x14ac:dyDescent="0.2">
      <c r="A214" s="28"/>
      <c r="B214" s="143"/>
      <c r="C214" s="214" t="s">
        <v>292</v>
      </c>
      <c r="D214" s="214" t="s">
        <v>127</v>
      </c>
      <c r="E214" s="215" t="s">
        <v>293</v>
      </c>
      <c r="F214" s="216" t="s">
        <v>294</v>
      </c>
      <c r="G214" s="217" t="s">
        <v>186</v>
      </c>
      <c r="H214" s="218">
        <v>8</v>
      </c>
      <c r="I214" s="144"/>
      <c r="J214" s="219">
        <f t="shared" si="0"/>
        <v>0</v>
      </c>
      <c r="K214" s="216" t="s">
        <v>145</v>
      </c>
      <c r="L214" s="29"/>
      <c r="M214" s="145" t="s">
        <v>1</v>
      </c>
      <c r="N214" s="146" t="s">
        <v>45</v>
      </c>
      <c r="O214" s="50"/>
      <c r="P214" s="147">
        <f t="shared" si="1"/>
        <v>0</v>
      </c>
      <c r="Q214" s="147">
        <v>1.0000000000000001E-5</v>
      </c>
      <c r="R214" s="147">
        <f t="shared" si="2"/>
        <v>8.0000000000000007E-5</v>
      </c>
      <c r="S214" s="147">
        <v>0</v>
      </c>
      <c r="T214" s="148">
        <f t="shared" si="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49" t="s">
        <v>132</v>
      </c>
      <c r="AT214" s="149" t="s">
        <v>127</v>
      </c>
      <c r="AU214" s="149" t="s">
        <v>90</v>
      </c>
      <c r="AY214" s="17" t="s">
        <v>125</v>
      </c>
      <c r="BE214" s="150">
        <f t="shared" si="4"/>
        <v>0</v>
      </c>
      <c r="BF214" s="150">
        <f t="shared" si="5"/>
        <v>0</v>
      </c>
      <c r="BG214" s="150">
        <f t="shared" si="6"/>
        <v>0</v>
      </c>
      <c r="BH214" s="150">
        <f t="shared" si="7"/>
        <v>0</v>
      </c>
      <c r="BI214" s="150">
        <f t="shared" si="8"/>
        <v>0</v>
      </c>
      <c r="BJ214" s="17" t="s">
        <v>88</v>
      </c>
      <c r="BK214" s="150">
        <f t="shared" si="9"/>
        <v>0</v>
      </c>
      <c r="BL214" s="17" t="s">
        <v>132</v>
      </c>
      <c r="BM214" s="149" t="s">
        <v>295</v>
      </c>
    </row>
    <row r="215" spans="1:65" s="2" customFormat="1" ht="19.5" x14ac:dyDescent="0.2">
      <c r="A215" s="28"/>
      <c r="B215" s="29"/>
      <c r="C215" s="195"/>
      <c r="D215" s="220" t="s">
        <v>134</v>
      </c>
      <c r="E215" s="195"/>
      <c r="F215" s="221" t="s">
        <v>296</v>
      </c>
      <c r="G215" s="195"/>
      <c r="H215" s="195"/>
      <c r="I215" s="88"/>
      <c r="J215" s="195"/>
      <c r="K215" s="195"/>
      <c r="L215" s="29"/>
      <c r="M215" s="151"/>
      <c r="N215" s="152"/>
      <c r="O215" s="50"/>
      <c r="P215" s="50"/>
      <c r="Q215" s="50"/>
      <c r="R215" s="50"/>
      <c r="S215" s="50"/>
      <c r="T215" s="51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T215" s="17" t="s">
        <v>134</v>
      </c>
      <c r="AU215" s="17" t="s">
        <v>90</v>
      </c>
    </row>
    <row r="216" spans="1:65" s="2" customFormat="1" ht="97.5" x14ac:dyDescent="0.2">
      <c r="A216" s="28"/>
      <c r="B216" s="29"/>
      <c r="C216" s="195"/>
      <c r="D216" s="220" t="s">
        <v>148</v>
      </c>
      <c r="E216" s="195"/>
      <c r="F216" s="222" t="s">
        <v>297</v>
      </c>
      <c r="G216" s="195"/>
      <c r="H216" s="195"/>
      <c r="I216" s="88"/>
      <c r="J216" s="195"/>
      <c r="K216" s="195"/>
      <c r="L216" s="29"/>
      <c r="M216" s="151"/>
      <c r="N216" s="152"/>
      <c r="O216" s="50"/>
      <c r="P216" s="50"/>
      <c r="Q216" s="50"/>
      <c r="R216" s="50"/>
      <c r="S216" s="50"/>
      <c r="T216" s="51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7" t="s">
        <v>148</v>
      </c>
      <c r="AU216" s="17" t="s">
        <v>90</v>
      </c>
    </row>
    <row r="217" spans="1:65" s="2" customFormat="1" ht="21.75" customHeight="1" x14ac:dyDescent="0.2">
      <c r="A217" s="28"/>
      <c r="B217" s="143"/>
      <c r="C217" s="214" t="s">
        <v>298</v>
      </c>
      <c r="D217" s="214" t="s">
        <v>127</v>
      </c>
      <c r="E217" s="215" t="s">
        <v>299</v>
      </c>
      <c r="F217" s="216" t="s">
        <v>300</v>
      </c>
      <c r="G217" s="217" t="s">
        <v>186</v>
      </c>
      <c r="H217" s="218">
        <v>8</v>
      </c>
      <c r="I217" s="144"/>
      <c r="J217" s="219">
        <f>ROUND(I217*H217,2)</f>
        <v>0</v>
      </c>
      <c r="K217" s="216" t="s">
        <v>131</v>
      </c>
      <c r="L217" s="29"/>
      <c r="M217" s="145" t="s">
        <v>1</v>
      </c>
      <c r="N217" s="146" t="s">
        <v>45</v>
      </c>
      <c r="O217" s="50"/>
      <c r="P217" s="147">
        <f>O217*H217</f>
        <v>0</v>
      </c>
      <c r="Q217" s="147">
        <v>2.0000000000000001E-4</v>
      </c>
      <c r="R217" s="147">
        <f>Q217*H217</f>
        <v>1.6000000000000001E-3</v>
      </c>
      <c r="S217" s="147">
        <v>0</v>
      </c>
      <c r="T217" s="148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49" t="s">
        <v>132</v>
      </c>
      <c r="AT217" s="149" t="s">
        <v>127</v>
      </c>
      <c r="AU217" s="149" t="s">
        <v>90</v>
      </c>
      <c r="AY217" s="17" t="s">
        <v>125</v>
      </c>
      <c r="BE217" s="150">
        <f>IF(N217="základní",J217,0)</f>
        <v>0</v>
      </c>
      <c r="BF217" s="150">
        <f>IF(N217="snížená",J217,0)</f>
        <v>0</v>
      </c>
      <c r="BG217" s="150">
        <f>IF(N217="zákl. přenesená",J217,0)</f>
        <v>0</v>
      </c>
      <c r="BH217" s="150">
        <f>IF(N217="sníž. přenesená",J217,0)</f>
        <v>0</v>
      </c>
      <c r="BI217" s="150">
        <f>IF(N217="nulová",J217,0)</f>
        <v>0</v>
      </c>
      <c r="BJ217" s="17" t="s">
        <v>88</v>
      </c>
      <c r="BK217" s="150">
        <f>ROUND(I217*H217,2)</f>
        <v>0</v>
      </c>
      <c r="BL217" s="17" t="s">
        <v>132</v>
      </c>
      <c r="BM217" s="149" t="s">
        <v>301</v>
      </c>
    </row>
    <row r="218" spans="1:65" s="2" customFormat="1" ht="19.5" x14ac:dyDescent="0.2">
      <c r="A218" s="28"/>
      <c r="B218" s="29"/>
      <c r="C218" s="195"/>
      <c r="D218" s="220" t="s">
        <v>134</v>
      </c>
      <c r="E218" s="195"/>
      <c r="F218" s="221" t="s">
        <v>302</v>
      </c>
      <c r="G218" s="195"/>
      <c r="H218" s="195"/>
      <c r="I218" s="88"/>
      <c r="J218" s="195"/>
      <c r="K218" s="195"/>
      <c r="L218" s="29"/>
      <c r="M218" s="151"/>
      <c r="N218" s="152"/>
      <c r="O218" s="50"/>
      <c r="P218" s="50"/>
      <c r="Q218" s="50"/>
      <c r="R218" s="50"/>
      <c r="S218" s="50"/>
      <c r="T218" s="51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T218" s="17" t="s">
        <v>134</v>
      </c>
      <c r="AU218" s="17" t="s">
        <v>90</v>
      </c>
    </row>
    <row r="219" spans="1:65" s="2" customFormat="1" ht="97.5" x14ac:dyDescent="0.2">
      <c r="A219" s="28"/>
      <c r="B219" s="29"/>
      <c r="C219" s="195"/>
      <c r="D219" s="220" t="s">
        <v>148</v>
      </c>
      <c r="E219" s="195"/>
      <c r="F219" s="222" t="s">
        <v>297</v>
      </c>
      <c r="G219" s="195"/>
      <c r="H219" s="195"/>
      <c r="I219" s="88"/>
      <c r="J219" s="195"/>
      <c r="K219" s="195"/>
      <c r="L219" s="29"/>
      <c r="M219" s="151"/>
      <c r="N219" s="152"/>
      <c r="O219" s="50"/>
      <c r="P219" s="50"/>
      <c r="Q219" s="50"/>
      <c r="R219" s="50"/>
      <c r="S219" s="50"/>
      <c r="T219" s="51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T219" s="17" t="s">
        <v>148</v>
      </c>
      <c r="AU219" s="17" t="s">
        <v>90</v>
      </c>
    </row>
    <row r="220" spans="1:65" s="12" customFormat="1" ht="22.9" customHeight="1" x14ac:dyDescent="0.2">
      <c r="B220" s="134"/>
      <c r="C220" s="203"/>
      <c r="D220" s="209" t="s">
        <v>79</v>
      </c>
      <c r="E220" s="212" t="s">
        <v>303</v>
      </c>
      <c r="F220" s="212" t="s">
        <v>304</v>
      </c>
      <c r="G220" s="203"/>
      <c r="H220" s="203"/>
      <c r="I220" s="136"/>
      <c r="J220" s="213">
        <f>BK220</f>
        <v>0</v>
      </c>
      <c r="K220" s="203"/>
      <c r="L220" s="134"/>
      <c r="M220" s="137"/>
      <c r="N220" s="138"/>
      <c r="O220" s="138"/>
      <c r="P220" s="139">
        <f>SUM(P221:P223)</f>
        <v>0</v>
      </c>
      <c r="Q220" s="138"/>
      <c r="R220" s="139">
        <f>SUM(R221:R223)</f>
        <v>0</v>
      </c>
      <c r="S220" s="138"/>
      <c r="T220" s="140">
        <f>SUM(T221:T223)</f>
        <v>0</v>
      </c>
      <c r="AR220" s="135" t="s">
        <v>88</v>
      </c>
      <c r="AT220" s="141" t="s">
        <v>79</v>
      </c>
      <c r="AU220" s="141" t="s">
        <v>88</v>
      </c>
      <c r="AY220" s="135" t="s">
        <v>125</v>
      </c>
      <c r="BK220" s="142">
        <f>SUM(BK221:BK223)</f>
        <v>0</v>
      </c>
    </row>
    <row r="221" spans="1:65" s="2" customFormat="1" ht="21.75" customHeight="1" x14ac:dyDescent="0.2">
      <c r="A221" s="28"/>
      <c r="B221" s="143"/>
      <c r="C221" s="214" t="s">
        <v>305</v>
      </c>
      <c r="D221" s="214" t="s">
        <v>127</v>
      </c>
      <c r="E221" s="215" t="s">
        <v>306</v>
      </c>
      <c r="F221" s="216" t="s">
        <v>307</v>
      </c>
      <c r="G221" s="217" t="s">
        <v>170</v>
      </c>
      <c r="H221" s="218">
        <v>54.295999999999999</v>
      </c>
      <c r="I221" s="144"/>
      <c r="J221" s="219">
        <f>ROUND(I221*H221,2)</f>
        <v>0</v>
      </c>
      <c r="K221" s="216" t="s">
        <v>145</v>
      </c>
      <c r="L221" s="29"/>
      <c r="M221" s="145" t="s">
        <v>1</v>
      </c>
      <c r="N221" s="146" t="s">
        <v>45</v>
      </c>
      <c r="O221" s="50"/>
      <c r="P221" s="147">
        <f>O221*H221</f>
        <v>0</v>
      </c>
      <c r="Q221" s="147">
        <v>0</v>
      </c>
      <c r="R221" s="147">
        <f>Q221*H221</f>
        <v>0</v>
      </c>
      <c r="S221" s="147">
        <v>0</v>
      </c>
      <c r="T221" s="148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49" t="s">
        <v>132</v>
      </c>
      <c r="AT221" s="149" t="s">
        <v>127</v>
      </c>
      <c r="AU221" s="149" t="s">
        <v>90</v>
      </c>
      <c r="AY221" s="17" t="s">
        <v>125</v>
      </c>
      <c r="BE221" s="150">
        <f>IF(N221="základní",J221,0)</f>
        <v>0</v>
      </c>
      <c r="BF221" s="150">
        <f>IF(N221="snížená",J221,0)</f>
        <v>0</v>
      </c>
      <c r="BG221" s="150">
        <f>IF(N221="zákl. přenesená",J221,0)</f>
        <v>0</v>
      </c>
      <c r="BH221" s="150">
        <f>IF(N221="sníž. přenesená",J221,0)</f>
        <v>0</v>
      </c>
      <c r="BI221" s="150">
        <f>IF(N221="nulová",J221,0)</f>
        <v>0</v>
      </c>
      <c r="BJ221" s="17" t="s">
        <v>88</v>
      </c>
      <c r="BK221" s="150">
        <f>ROUND(I221*H221,2)</f>
        <v>0</v>
      </c>
      <c r="BL221" s="17" t="s">
        <v>132</v>
      </c>
      <c r="BM221" s="149" t="s">
        <v>308</v>
      </c>
    </row>
    <row r="222" spans="1:65" s="2" customFormat="1" ht="19.5" x14ac:dyDescent="0.2">
      <c r="A222" s="28"/>
      <c r="B222" s="29"/>
      <c r="C222" s="195"/>
      <c r="D222" s="220" t="s">
        <v>134</v>
      </c>
      <c r="E222" s="195"/>
      <c r="F222" s="221" t="s">
        <v>309</v>
      </c>
      <c r="G222" s="195"/>
      <c r="H222" s="195"/>
      <c r="I222" s="195"/>
      <c r="J222" s="195"/>
      <c r="K222" s="195"/>
      <c r="L222" s="29"/>
      <c r="M222" s="151"/>
      <c r="N222" s="152"/>
      <c r="O222" s="50"/>
      <c r="P222" s="50"/>
      <c r="Q222" s="50"/>
      <c r="R222" s="50"/>
      <c r="S222" s="50"/>
      <c r="T222" s="51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T222" s="17" t="s">
        <v>134</v>
      </c>
      <c r="AU222" s="17" t="s">
        <v>90</v>
      </c>
    </row>
    <row r="223" spans="1:65" s="2" customFormat="1" ht="39" x14ac:dyDescent="0.2">
      <c r="A223" s="28"/>
      <c r="B223" s="29"/>
      <c r="C223" s="195"/>
      <c r="D223" s="220" t="s">
        <v>148</v>
      </c>
      <c r="E223" s="195"/>
      <c r="F223" s="222" t="s">
        <v>310</v>
      </c>
      <c r="G223" s="195"/>
      <c r="H223" s="195"/>
      <c r="I223" s="195"/>
      <c r="J223" s="195"/>
      <c r="K223" s="195"/>
      <c r="L223" s="29"/>
      <c r="M223" s="175"/>
      <c r="N223" s="176"/>
      <c r="O223" s="177"/>
      <c r="P223" s="177"/>
      <c r="Q223" s="177"/>
      <c r="R223" s="177"/>
      <c r="S223" s="177"/>
      <c r="T223" s="17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T223" s="17" t="s">
        <v>148</v>
      </c>
      <c r="AU223" s="17" t="s">
        <v>90</v>
      </c>
    </row>
    <row r="224" spans="1:65" s="2" customFormat="1" ht="6.95" customHeight="1" x14ac:dyDescent="0.2">
      <c r="A224" s="28"/>
      <c r="B224" s="39"/>
      <c r="C224" s="40"/>
      <c r="D224" s="40"/>
      <c r="E224" s="40"/>
      <c r="F224" s="40"/>
      <c r="G224" s="40"/>
      <c r="H224" s="40"/>
      <c r="I224" s="112"/>
      <c r="J224" s="40"/>
      <c r="K224" s="40"/>
      <c r="L224" s="29"/>
      <c r="M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</row>
  </sheetData>
  <sheetProtection algorithmName="SHA-512" hashValue="bRCy7Sn+wesYaukWrpGqW6Kw7kByXjndGFyTsSrx3cwrbAElfWiYS1SOo/wz0hfrsFL+J/1HqJQbtQotRVhtuA==" saltValue="LeW1PT4V1RQKiSTnlRO85w==" spinCount="100000" sheet="1" objects="1" scenarios="1"/>
  <autoFilter ref="C122:K223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>
      <selection activeCell="J134" sqref="J13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5"/>
      <c r="L2" s="265" t="s">
        <v>5</v>
      </c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7" t="s">
        <v>94</v>
      </c>
    </row>
    <row r="3" spans="1:46" s="1" customFormat="1" ht="6.95" hidden="1" customHeight="1" x14ac:dyDescent="0.2">
      <c r="B3" s="18"/>
      <c r="C3" s="19"/>
      <c r="D3" s="19"/>
      <c r="E3" s="19"/>
      <c r="F3" s="19"/>
      <c r="G3" s="19"/>
      <c r="H3" s="19"/>
      <c r="I3" s="86"/>
      <c r="J3" s="19"/>
      <c r="K3" s="19"/>
      <c r="L3" s="20"/>
      <c r="AT3" s="17" t="s">
        <v>90</v>
      </c>
    </row>
    <row r="4" spans="1:46" s="1" customFormat="1" ht="24.95" hidden="1" customHeight="1" x14ac:dyDescent="0.2">
      <c r="B4" s="20"/>
      <c r="D4" s="21" t="s">
        <v>95</v>
      </c>
      <c r="I4" s="85"/>
      <c r="L4" s="20"/>
      <c r="M4" s="87" t="s">
        <v>10</v>
      </c>
      <c r="AT4" s="17" t="s">
        <v>3</v>
      </c>
    </row>
    <row r="5" spans="1:46" s="1" customFormat="1" ht="6.95" hidden="1" customHeight="1" x14ac:dyDescent="0.2">
      <c r="B5" s="20"/>
      <c r="I5" s="85"/>
      <c r="L5" s="20"/>
    </row>
    <row r="6" spans="1:46" s="1" customFormat="1" ht="12" hidden="1" customHeight="1" x14ac:dyDescent="0.2">
      <c r="B6" s="20"/>
      <c r="D6" s="25" t="s">
        <v>16</v>
      </c>
      <c r="I6" s="85"/>
      <c r="L6" s="20"/>
    </row>
    <row r="7" spans="1:46" s="1" customFormat="1" ht="16.5" hidden="1" customHeight="1" x14ac:dyDescent="0.2">
      <c r="B7" s="20"/>
      <c r="E7" s="280" t="str">
        <f>'Rekapitulace stavby'!K6</f>
        <v>Vltava ř.km 49,8 - 49,9, Holešovice - kotevní stání - DPS</v>
      </c>
      <c r="F7" s="281"/>
      <c r="G7" s="281"/>
      <c r="H7" s="281"/>
      <c r="I7" s="85"/>
      <c r="L7" s="20"/>
    </row>
    <row r="8" spans="1:46" s="2" customFormat="1" ht="12" hidden="1" customHeight="1" x14ac:dyDescent="0.2">
      <c r="A8" s="28"/>
      <c r="B8" s="29"/>
      <c r="C8" s="28"/>
      <c r="D8" s="25" t="s">
        <v>96</v>
      </c>
      <c r="E8" s="28"/>
      <c r="F8" s="28"/>
      <c r="G8" s="28"/>
      <c r="H8" s="28"/>
      <c r="I8" s="88"/>
      <c r="J8" s="28"/>
      <c r="K8" s="28"/>
      <c r="L8" s="3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hidden="1" customHeight="1" x14ac:dyDescent="0.2">
      <c r="A9" s="28"/>
      <c r="B9" s="29"/>
      <c r="C9" s="28"/>
      <c r="D9" s="28"/>
      <c r="E9" s="277" t="s">
        <v>311</v>
      </c>
      <c r="F9" s="279"/>
      <c r="G9" s="279"/>
      <c r="H9" s="279"/>
      <c r="I9" s="88"/>
      <c r="J9" s="28"/>
      <c r="K9" s="28"/>
      <c r="L9" s="3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idden="1" x14ac:dyDescent="0.2">
      <c r="A10" s="28"/>
      <c r="B10" s="29"/>
      <c r="C10" s="28"/>
      <c r="D10" s="28"/>
      <c r="E10" s="28"/>
      <c r="F10" s="28"/>
      <c r="G10" s="28"/>
      <c r="H10" s="28"/>
      <c r="I10" s="88"/>
      <c r="J10" s="28"/>
      <c r="K10" s="28"/>
      <c r="L10" s="3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hidden="1" customHeight="1" x14ac:dyDescent="0.2">
      <c r="A11" s="28"/>
      <c r="B11" s="29"/>
      <c r="C11" s="28"/>
      <c r="D11" s="25" t="s">
        <v>18</v>
      </c>
      <c r="E11" s="28"/>
      <c r="F11" s="24" t="s">
        <v>1</v>
      </c>
      <c r="G11" s="28"/>
      <c r="H11" s="28"/>
      <c r="I11" s="89" t="s">
        <v>19</v>
      </c>
      <c r="J11" s="24" t="s">
        <v>1</v>
      </c>
      <c r="K11" s="28"/>
      <c r="L11" s="3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hidden="1" customHeight="1" x14ac:dyDescent="0.2">
      <c r="A12" s="28"/>
      <c r="B12" s="29"/>
      <c r="C12" s="28"/>
      <c r="D12" s="25" t="s">
        <v>20</v>
      </c>
      <c r="E12" s="28"/>
      <c r="F12" s="24" t="s">
        <v>21</v>
      </c>
      <c r="G12" s="28"/>
      <c r="H12" s="28"/>
      <c r="I12" s="89" t="s">
        <v>22</v>
      </c>
      <c r="J12" s="47" t="str">
        <f>'Rekapitulace stavby'!AN8</f>
        <v>19. 2. 2020</v>
      </c>
      <c r="K12" s="28"/>
      <c r="L12" s="3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hidden="1" customHeight="1" x14ac:dyDescent="0.2">
      <c r="A13" s="28"/>
      <c r="B13" s="29"/>
      <c r="C13" s="28"/>
      <c r="D13" s="28"/>
      <c r="E13" s="28"/>
      <c r="F13" s="28"/>
      <c r="G13" s="28"/>
      <c r="H13" s="28"/>
      <c r="I13" s="88"/>
      <c r="J13" s="28"/>
      <c r="K13" s="28"/>
      <c r="L13" s="3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 x14ac:dyDescent="0.2">
      <c r="A14" s="28"/>
      <c r="B14" s="29"/>
      <c r="C14" s="28"/>
      <c r="D14" s="25" t="s">
        <v>24</v>
      </c>
      <c r="E14" s="28"/>
      <c r="F14" s="28"/>
      <c r="G14" s="28"/>
      <c r="H14" s="28"/>
      <c r="I14" s="89" t="s">
        <v>25</v>
      </c>
      <c r="J14" s="24" t="s">
        <v>26</v>
      </c>
      <c r="K14" s="28"/>
      <c r="L14" s="3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hidden="1" customHeight="1" x14ac:dyDescent="0.2">
      <c r="A15" s="28"/>
      <c r="B15" s="29"/>
      <c r="C15" s="28"/>
      <c r="D15" s="28"/>
      <c r="E15" s="24" t="s">
        <v>27</v>
      </c>
      <c r="F15" s="28"/>
      <c r="G15" s="28"/>
      <c r="H15" s="28"/>
      <c r="I15" s="89" t="s">
        <v>28</v>
      </c>
      <c r="J15" s="24" t="s">
        <v>29</v>
      </c>
      <c r="K15" s="28"/>
      <c r="L15" s="3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hidden="1" customHeight="1" x14ac:dyDescent="0.2">
      <c r="A16" s="28"/>
      <c r="B16" s="29"/>
      <c r="C16" s="28"/>
      <c r="D16" s="28"/>
      <c r="E16" s="28"/>
      <c r="F16" s="28"/>
      <c r="G16" s="28"/>
      <c r="H16" s="28"/>
      <c r="I16" s="88"/>
      <c r="J16" s="28"/>
      <c r="K16" s="28"/>
      <c r="L16" s="3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hidden="1" customHeight="1" x14ac:dyDescent="0.2">
      <c r="A17" s="28"/>
      <c r="B17" s="29"/>
      <c r="C17" s="28"/>
      <c r="D17" s="25" t="s">
        <v>30</v>
      </c>
      <c r="E17" s="28"/>
      <c r="F17" s="28"/>
      <c r="G17" s="28"/>
      <c r="H17" s="28"/>
      <c r="I17" s="89" t="s">
        <v>25</v>
      </c>
      <c r="J17" s="26" t="str">
        <f>'Rekapitulace stavby'!AN13</f>
        <v>Vyplň údaj</v>
      </c>
      <c r="K17" s="28"/>
      <c r="L17" s="3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hidden="1" customHeight="1" x14ac:dyDescent="0.2">
      <c r="A18" s="28"/>
      <c r="B18" s="29"/>
      <c r="C18" s="28"/>
      <c r="D18" s="28"/>
      <c r="E18" s="282" t="str">
        <f>'Rekapitulace stavby'!E14</f>
        <v>Vyplň údaj</v>
      </c>
      <c r="F18" s="283"/>
      <c r="G18" s="283"/>
      <c r="H18" s="283"/>
      <c r="I18" s="89" t="s">
        <v>28</v>
      </c>
      <c r="J18" s="26" t="str">
        <f>'Rekapitulace stavby'!AN14</f>
        <v>Vyplň údaj</v>
      </c>
      <c r="K18" s="28"/>
      <c r="L18" s="3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hidden="1" customHeight="1" x14ac:dyDescent="0.2">
      <c r="A19" s="28"/>
      <c r="B19" s="29"/>
      <c r="C19" s="28"/>
      <c r="D19" s="28"/>
      <c r="E19" s="28"/>
      <c r="F19" s="28"/>
      <c r="G19" s="28"/>
      <c r="H19" s="28"/>
      <c r="I19" s="88"/>
      <c r="J19" s="28"/>
      <c r="K19" s="28"/>
      <c r="L19" s="3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hidden="1" customHeight="1" x14ac:dyDescent="0.2">
      <c r="A20" s="28"/>
      <c r="B20" s="29"/>
      <c r="C20" s="28"/>
      <c r="D20" s="25" t="s">
        <v>32</v>
      </c>
      <c r="E20" s="28"/>
      <c r="F20" s="28"/>
      <c r="G20" s="28"/>
      <c r="H20" s="28"/>
      <c r="I20" s="89" t="s">
        <v>25</v>
      </c>
      <c r="J20" s="24" t="s">
        <v>33</v>
      </c>
      <c r="K20" s="28"/>
      <c r="L20" s="3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hidden="1" customHeight="1" x14ac:dyDescent="0.2">
      <c r="A21" s="28"/>
      <c r="B21" s="29"/>
      <c r="C21" s="28"/>
      <c r="D21" s="28"/>
      <c r="E21" s="24" t="s">
        <v>34</v>
      </c>
      <c r="F21" s="28"/>
      <c r="G21" s="28"/>
      <c r="H21" s="28"/>
      <c r="I21" s="89" t="s">
        <v>28</v>
      </c>
      <c r="J21" s="24" t="s">
        <v>35</v>
      </c>
      <c r="K21" s="28"/>
      <c r="L21" s="3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hidden="1" customHeight="1" x14ac:dyDescent="0.2">
      <c r="A22" s="28"/>
      <c r="B22" s="29"/>
      <c r="C22" s="28"/>
      <c r="D22" s="28"/>
      <c r="E22" s="28"/>
      <c r="F22" s="28"/>
      <c r="G22" s="28"/>
      <c r="H22" s="28"/>
      <c r="I22" s="88"/>
      <c r="J22" s="28"/>
      <c r="K22" s="28"/>
      <c r="L22" s="3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hidden="1" customHeight="1" x14ac:dyDescent="0.2">
      <c r="A23" s="28"/>
      <c r="B23" s="29"/>
      <c r="C23" s="28"/>
      <c r="D23" s="25" t="s">
        <v>37</v>
      </c>
      <c r="E23" s="28"/>
      <c r="F23" s="28"/>
      <c r="G23" s="28"/>
      <c r="H23" s="28"/>
      <c r="I23" s="89" t="s">
        <v>25</v>
      </c>
      <c r="J23" s="24" t="str">
        <f>IF('Rekapitulace stavby'!AN19="","",'Rekapitulace stavby'!AN19)</f>
        <v/>
      </c>
      <c r="K23" s="28"/>
      <c r="L23" s="3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hidden="1" customHeight="1" x14ac:dyDescent="0.2">
      <c r="A24" s="28"/>
      <c r="B24" s="29"/>
      <c r="C24" s="28"/>
      <c r="D24" s="28"/>
      <c r="E24" s="24" t="str">
        <f>IF('Rekapitulace stavby'!E20="","",'Rekapitulace stavby'!E20)</f>
        <v xml:space="preserve"> </v>
      </c>
      <c r="F24" s="28"/>
      <c r="G24" s="28"/>
      <c r="H24" s="28"/>
      <c r="I24" s="89" t="s">
        <v>28</v>
      </c>
      <c r="J24" s="24" t="str">
        <f>IF('Rekapitulace stavby'!AN20="","",'Rekapitulace stavby'!AN20)</f>
        <v/>
      </c>
      <c r="K24" s="28"/>
      <c r="L24" s="3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hidden="1" customHeight="1" x14ac:dyDescent="0.2">
      <c r="A25" s="28"/>
      <c r="B25" s="29"/>
      <c r="C25" s="28"/>
      <c r="D25" s="28"/>
      <c r="E25" s="28"/>
      <c r="F25" s="28"/>
      <c r="G25" s="28"/>
      <c r="H25" s="28"/>
      <c r="I25" s="88"/>
      <c r="J25" s="28"/>
      <c r="K25" s="28"/>
      <c r="L25" s="3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hidden="1" customHeight="1" x14ac:dyDescent="0.2">
      <c r="A26" s="28"/>
      <c r="B26" s="29"/>
      <c r="C26" s="28"/>
      <c r="D26" s="25" t="s">
        <v>38</v>
      </c>
      <c r="E26" s="28"/>
      <c r="F26" s="28"/>
      <c r="G26" s="28"/>
      <c r="H26" s="28"/>
      <c r="I26" s="88"/>
      <c r="J26" s="28"/>
      <c r="K26" s="28"/>
      <c r="L26" s="3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hidden="1" customHeight="1" x14ac:dyDescent="0.2">
      <c r="A27" s="90"/>
      <c r="B27" s="91"/>
      <c r="C27" s="90"/>
      <c r="D27" s="90"/>
      <c r="E27" s="284" t="s">
        <v>1</v>
      </c>
      <c r="F27" s="284"/>
      <c r="G27" s="284"/>
      <c r="H27" s="284"/>
      <c r="I27" s="92"/>
      <c r="J27" s="90"/>
      <c r="K27" s="90"/>
      <c r="L27" s="93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hidden="1" customHeight="1" x14ac:dyDescent="0.2">
      <c r="A28" s="28"/>
      <c r="B28" s="29"/>
      <c r="C28" s="28"/>
      <c r="D28" s="28"/>
      <c r="E28" s="28"/>
      <c r="F28" s="28"/>
      <c r="G28" s="28"/>
      <c r="H28" s="28"/>
      <c r="I28" s="88"/>
      <c r="J28" s="28"/>
      <c r="K28" s="28"/>
      <c r="L28" s="3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hidden="1" customHeight="1" x14ac:dyDescent="0.2">
      <c r="A29" s="28"/>
      <c r="B29" s="29"/>
      <c r="C29" s="28"/>
      <c r="D29" s="58"/>
      <c r="E29" s="58"/>
      <c r="F29" s="58"/>
      <c r="G29" s="58"/>
      <c r="H29" s="58"/>
      <c r="I29" s="94"/>
      <c r="J29" s="58"/>
      <c r="K29" s="58"/>
      <c r="L29" s="3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hidden="1" customHeight="1" x14ac:dyDescent="0.2">
      <c r="A30" s="28"/>
      <c r="B30" s="29"/>
      <c r="C30" s="28"/>
      <c r="D30" s="95" t="s">
        <v>40</v>
      </c>
      <c r="E30" s="28"/>
      <c r="F30" s="28"/>
      <c r="G30" s="28"/>
      <c r="H30" s="28"/>
      <c r="I30" s="88"/>
      <c r="J30" s="63">
        <f>ROUND(J121, 2)</f>
        <v>0</v>
      </c>
      <c r="K30" s="28"/>
      <c r="L30" s="3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hidden="1" customHeight="1" x14ac:dyDescent="0.2">
      <c r="A31" s="28"/>
      <c r="B31" s="29"/>
      <c r="C31" s="28"/>
      <c r="D31" s="58"/>
      <c r="E31" s="58"/>
      <c r="F31" s="58"/>
      <c r="G31" s="58"/>
      <c r="H31" s="58"/>
      <c r="I31" s="94"/>
      <c r="J31" s="58"/>
      <c r="K31" s="58"/>
      <c r="L31" s="3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hidden="1" customHeight="1" x14ac:dyDescent="0.2">
      <c r="A32" s="28"/>
      <c r="B32" s="29"/>
      <c r="C32" s="28"/>
      <c r="D32" s="28"/>
      <c r="E32" s="28"/>
      <c r="F32" s="31" t="s">
        <v>42</v>
      </c>
      <c r="G32" s="28"/>
      <c r="H32" s="28"/>
      <c r="I32" s="96" t="s">
        <v>41</v>
      </c>
      <c r="J32" s="31" t="s">
        <v>43</v>
      </c>
      <c r="K32" s="28"/>
      <c r="L32" s="3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hidden="1" customHeight="1" x14ac:dyDescent="0.2">
      <c r="A33" s="28"/>
      <c r="B33" s="29"/>
      <c r="C33" s="28"/>
      <c r="D33" s="97" t="s">
        <v>44</v>
      </c>
      <c r="E33" s="25" t="s">
        <v>45</v>
      </c>
      <c r="F33" s="98">
        <f>ROUND((SUM(BE121:BE140)),  2)</f>
        <v>0</v>
      </c>
      <c r="G33" s="28"/>
      <c r="H33" s="28"/>
      <c r="I33" s="99">
        <v>0.21</v>
      </c>
      <c r="J33" s="98">
        <f>ROUND(((SUM(BE121:BE140))*I33),  2)</f>
        <v>0</v>
      </c>
      <c r="K33" s="28"/>
      <c r="L33" s="3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hidden="1" customHeight="1" x14ac:dyDescent="0.2">
      <c r="A34" s="28"/>
      <c r="B34" s="29"/>
      <c r="C34" s="28"/>
      <c r="D34" s="28"/>
      <c r="E34" s="25" t="s">
        <v>46</v>
      </c>
      <c r="F34" s="98">
        <f>ROUND((SUM(BF121:BF140)),  2)</f>
        <v>0</v>
      </c>
      <c r="G34" s="28"/>
      <c r="H34" s="28"/>
      <c r="I34" s="99">
        <v>0.15</v>
      </c>
      <c r="J34" s="98">
        <f>ROUND(((SUM(BF121:BF140))*I34),  2)</f>
        <v>0</v>
      </c>
      <c r="K34" s="28"/>
      <c r="L34" s="3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 x14ac:dyDescent="0.2">
      <c r="A35" s="28"/>
      <c r="B35" s="29"/>
      <c r="C35" s="28"/>
      <c r="D35" s="28"/>
      <c r="E35" s="25" t="s">
        <v>47</v>
      </c>
      <c r="F35" s="98">
        <f>ROUND((SUM(BG121:BG140)),  2)</f>
        <v>0</v>
      </c>
      <c r="G35" s="28"/>
      <c r="H35" s="28"/>
      <c r="I35" s="99">
        <v>0.21</v>
      </c>
      <c r="J35" s="98">
        <f>0</f>
        <v>0</v>
      </c>
      <c r="K35" s="28"/>
      <c r="L35" s="3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 x14ac:dyDescent="0.2">
      <c r="A36" s="28"/>
      <c r="B36" s="29"/>
      <c r="C36" s="28"/>
      <c r="D36" s="28"/>
      <c r="E36" s="25" t="s">
        <v>48</v>
      </c>
      <c r="F36" s="98">
        <f>ROUND((SUM(BH121:BH140)),  2)</f>
        <v>0</v>
      </c>
      <c r="G36" s="28"/>
      <c r="H36" s="28"/>
      <c r="I36" s="99">
        <v>0.15</v>
      </c>
      <c r="J36" s="98">
        <f>0</f>
        <v>0</v>
      </c>
      <c r="K36" s="28"/>
      <c r="L36" s="3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 x14ac:dyDescent="0.2">
      <c r="A37" s="28"/>
      <c r="B37" s="29"/>
      <c r="C37" s="28"/>
      <c r="D37" s="28"/>
      <c r="E37" s="25" t="s">
        <v>49</v>
      </c>
      <c r="F37" s="98">
        <f>ROUND((SUM(BI121:BI140)),  2)</f>
        <v>0</v>
      </c>
      <c r="G37" s="28"/>
      <c r="H37" s="28"/>
      <c r="I37" s="99">
        <v>0</v>
      </c>
      <c r="J37" s="98">
        <f>0</f>
        <v>0</v>
      </c>
      <c r="K37" s="28"/>
      <c r="L37" s="3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hidden="1" customHeight="1" x14ac:dyDescent="0.2">
      <c r="A38" s="28"/>
      <c r="B38" s="29"/>
      <c r="C38" s="28"/>
      <c r="D38" s="28"/>
      <c r="E38" s="28"/>
      <c r="F38" s="28"/>
      <c r="G38" s="28"/>
      <c r="H38" s="28"/>
      <c r="I38" s="88"/>
      <c r="J38" s="28"/>
      <c r="K38" s="28"/>
      <c r="L38" s="3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hidden="1" customHeight="1" x14ac:dyDescent="0.2">
      <c r="A39" s="28"/>
      <c r="B39" s="29"/>
      <c r="C39" s="100"/>
      <c r="D39" s="101" t="s">
        <v>50</v>
      </c>
      <c r="E39" s="52"/>
      <c r="F39" s="52"/>
      <c r="G39" s="102" t="s">
        <v>51</v>
      </c>
      <c r="H39" s="103" t="s">
        <v>52</v>
      </c>
      <c r="I39" s="104"/>
      <c r="J39" s="105">
        <f>SUM(J30:J37)</f>
        <v>0</v>
      </c>
      <c r="K39" s="106"/>
      <c r="L39" s="3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 x14ac:dyDescent="0.2">
      <c r="A40" s="28"/>
      <c r="B40" s="29"/>
      <c r="C40" s="28"/>
      <c r="D40" s="28"/>
      <c r="E40" s="28"/>
      <c r="F40" s="28"/>
      <c r="G40" s="28"/>
      <c r="H40" s="28"/>
      <c r="I40" s="88"/>
      <c r="J40" s="28"/>
      <c r="K40" s="28"/>
      <c r="L40" s="3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hidden="1" customHeight="1" x14ac:dyDescent="0.2">
      <c r="B41" s="20"/>
      <c r="I41" s="85"/>
      <c r="L41" s="20"/>
    </row>
    <row r="42" spans="1:31" s="1" customFormat="1" ht="14.45" hidden="1" customHeight="1" x14ac:dyDescent="0.2">
      <c r="B42" s="20"/>
      <c r="I42" s="85"/>
      <c r="L42" s="20"/>
    </row>
    <row r="43" spans="1:31" s="1" customFormat="1" ht="14.45" hidden="1" customHeight="1" x14ac:dyDescent="0.2">
      <c r="B43" s="20"/>
      <c r="I43" s="85"/>
      <c r="L43" s="20"/>
    </row>
    <row r="44" spans="1:31" s="1" customFormat="1" ht="14.45" hidden="1" customHeight="1" x14ac:dyDescent="0.2">
      <c r="B44" s="20"/>
      <c r="I44" s="85"/>
      <c r="L44" s="20"/>
    </row>
    <row r="45" spans="1:31" s="1" customFormat="1" ht="14.45" hidden="1" customHeight="1" x14ac:dyDescent="0.2">
      <c r="B45" s="20"/>
      <c r="I45" s="85"/>
      <c r="L45" s="20"/>
    </row>
    <row r="46" spans="1:31" s="1" customFormat="1" ht="14.45" hidden="1" customHeight="1" x14ac:dyDescent="0.2">
      <c r="B46" s="20"/>
      <c r="I46" s="85"/>
      <c r="L46" s="20"/>
    </row>
    <row r="47" spans="1:31" s="1" customFormat="1" ht="14.45" hidden="1" customHeight="1" x14ac:dyDescent="0.2">
      <c r="B47" s="20"/>
      <c r="I47" s="85"/>
      <c r="L47" s="20"/>
    </row>
    <row r="48" spans="1:31" s="1" customFormat="1" ht="14.45" hidden="1" customHeight="1" x14ac:dyDescent="0.2">
      <c r="B48" s="20"/>
      <c r="I48" s="85"/>
      <c r="L48" s="20"/>
    </row>
    <row r="49" spans="1:31" s="1" customFormat="1" ht="14.45" hidden="1" customHeight="1" x14ac:dyDescent="0.2">
      <c r="B49" s="20"/>
      <c r="I49" s="85"/>
      <c r="L49" s="20"/>
    </row>
    <row r="50" spans="1:31" s="2" customFormat="1" ht="14.45" hidden="1" customHeight="1" x14ac:dyDescent="0.2">
      <c r="B50" s="34"/>
      <c r="D50" s="35" t="s">
        <v>53</v>
      </c>
      <c r="E50" s="36"/>
      <c r="F50" s="36"/>
      <c r="G50" s="35" t="s">
        <v>54</v>
      </c>
      <c r="H50" s="36"/>
      <c r="I50" s="107"/>
      <c r="J50" s="36"/>
      <c r="K50" s="36"/>
      <c r="L50" s="34"/>
    </row>
    <row r="51" spans="1:31" hidden="1" x14ac:dyDescent="0.2">
      <c r="B51" s="20"/>
      <c r="L51" s="20"/>
    </row>
    <row r="52" spans="1:31" hidden="1" x14ac:dyDescent="0.2">
      <c r="B52" s="20"/>
      <c r="L52" s="20"/>
    </row>
    <row r="53" spans="1:31" hidden="1" x14ac:dyDescent="0.2">
      <c r="B53" s="20"/>
      <c r="L53" s="20"/>
    </row>
    <row r="54" spans="1:31" hidden="1" x14ac:dyDescent="0.2">
      <c r="B54" s="20"/>
      <c r="L54" s="20"/>
    </row>
    <row r="55" spans="1:31" hidden="1" x14ac:dyDescent="0.2">
      <c r="B55" s="20"/>
      <c r="L55" s="20"/>
    </row>
    <row r="56" spans="1:31" hidden="1" x14ac:dyDescent="0.2">
      <c r="B56" s="20"/>
      <c r="L56" s="20"/>
    </row>
    <row r="57" spans="1:31" hidden="1" x14ac:dyDescent="0.2">
      <c r="B57" s="20"/>
      <c r="L57" s="20"/>
    </row>
    <row r="58" spans="1:31" hidden="1" x14ac:dyDescent="0.2">
      <c r="B58" s="20"/>
      <c r="L58" s="20"/>
    </row>
    <row r="59" spans="1:31" hidden="1" x14ac:dyDescent="0.2">
      <c r="B59" s="20"/>
      <c r="L59" s="20"/>
    </row>
    <row r="60" spans="1:31" hidden="1" x14ac:dyDescent="0.2">
      <c r="B60" s="20"/>
      <c r="L60" s="20"/>
    </row>
    <row r="61" spans="1:31" s="2" customFormat="1" ht="12.75" hidden="1" x14ac:dyDescent="0.2">
      <c r="A61" s="28"/>
      <c r="B61" s="29"/>
      <c r="C61" s="28"/>
      <c r="D61" s="37" t="s">
        <v>55</v>
      </c>
      <c r="E61" s="30"/>
      <c r="F61" s="108" t="s">
        <v>56</v>
      </c>
      <c r="G61" s="37" t="s">
        <v>55</v>
      </c>
      <c r="H61" s="30"/>
      <c r="I61" s="109"/>
      <c r="J61" s="110" t="s">
        <v>56</v>
      </c>
      <c r="K61" s="30"/>
      <c r="L61" s="3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idden="1" x14ac:dyDescent="0.2">
      <c r="B62" s="20"/>
      <c r="L62" s="20"/>
    </row>
    <row r="63" spans="1:31" hidden="1" x14ac:dyDescent="0.2">
      <c r="B63" s="20"/>
      <c r="L63" s="20"/>
    </row>
    <row r="64" spans="1:31" hidden="1" x14ac:dyDescent="0.2">
      <c r="B64" s="20"/>
      <c r="L64" s="20"/>
    </row>
    <row r="65" spans="1:31" s="2" customFormat="1" ht="12.75" hidden="1" x14ac:dyDescent="0.2">
      <c r="A65" s="28"/>
      <c r="B65" s="29"/>
      <c r="C65" s="28"/>
      <c r="D65" s="35" t="s">
        <v>57</v>
      </c>
      <c r="E65" s="38"/>
      <c r="F65" s="38"/>
      <c r="G65" s="35" t="s">
        <v>58</v>
      </c>
      <c r="H65" s="38"/>
      <c r="I65" s="111"/>
      <c r="J65" s="38"/>
      <c r="K65" s="38"/>
      <c r="L65" s="3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idden="1" x14ac:dyDescent="0.2">
      <c r="B66" s="20"/>
      <c r="L66" s="20"/>
    </row>
    <row r="67" spans="1:31" hidden="1" x14ac:dyDescent="0.2">
      <c r="B67" s="20"/>
      <c r="L67" s="20"/>
    </row>
    <row r="68" spans="1:31" hidden="1" x14ac:dyDescent="0.2">
      <c r="B68" s="20"/>
      <c r="L68" s="20"/>
    </row>
    <row r="69" spans="1:31" hidden="1" x14ac:dyDescent="0.2">
      <c r="B69" s="20"/>
      <c r="L69" s="20"/>
    </row>
    <row r="70" spans="1:31" hidden="1" x14ac:dyDescent="0.2">
      <c r="B70" s="20"/>
      <c r="L70" s="20"/>
    </row>
    <row r="71" spans="1:31" hidden="1" x14ac:dyDescent="0.2">
      <c r="B71" s="20"/>
      <c r="L71" s="20"/>
    </row>
    <row r="72" spans="1:31" hidden="1" x14ac:dyDescent="0.2">
      <c r="B72" s="20"/>
      <c r="L72" s="20"/>
    </row>
    <row r="73" spans="1:31" hidden="1" x14ac:dyDescent="0.2">
      <c r="B73" s="20"/>
      <c r="L73" s="20"/>
    </row>
    <row r="74" spans="1:31" hidden="1" x14ac:dyDescent="0.2">
      <c r="B74" s="20"/>
      <c r="L74" s="20"/>
    </row>
    <row r="75" spans="1:31" hidden="1" x14ac:dyDescent="0.2">
      <c r="B75" s="20"/>
      <c r="L75" s="20"/>
    </row>
    <row r="76" spans="1:31" s="2" customFormat="1" ht="12.75" hidden="1" x14ac:dyDescent="0.2">
      <c r="A76" s="28"/>
      <c r="B76" s="29"/>
      <c r="C76" s="28"/>
      <c r="D76" s="37" t="s">
        <v>55</v>
      </c>
      <c r="E76" s="30"/>
      <c r="F76" s="108" t="s">
        <v>56</v>
      </c>
      <c r="G76" s="37" t="s">
        <v>55</v>
      </c>
      <c r="H76" s="30"/>
      <c r="I76" s="109"/>
      <c r="J76" s="110" t="s">
        <v>56</v>
      </c>
      <c r="K76" s="30"/>
      <c r="L76" s="3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hidden="1" customHeight="1" x14ac:dyDescent="0.2">
      <c r="A77" s="28"/>
      <c r="B77" s="39"/>
      <c r="C77" s="40"/>
      <c r="D77" s="40"/>
      <c r="E77" s="40"/>
      <c r="F77" s="40"/>
      <c r="G77" s="40"/>
      <c r="H77" s="40"/>
      <c r="I77" s="112"/>
      <c r="J77" s="40"/>
      <c r="K77" s="40"/>
      <c r="L77" s="3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hidden="1" x14ac:dyDescent="0.2"/>
    <row r="79" spans="1:31" hidden="1" x14ac:dyDescent="0.2"/>
    <row r="80" spans="1:31" hidden="1" x14ac:dyDescent="0.2"/>
    <row r="81" spans="1:47" s="2" customFormat="1" ht="6.95" hidden="1" customHeight="1" x14ac:dyDescent="0.2">
      <c r="A81" s="28"/>
      <c r="B81" s="41"/>
      <c r="C81" s="42"/>
      <c r="D81" s="42"/>
      <c r="E81" s="42"/>
      <c r="F81" s="42"/>
      <c r="G81" s="42"/>
      <c r="H81" s="42"/>
      <c r="I81" s="113"/>
      <c r="J81" s="42"/>
      <c r="K81" s="42"/>
      <c r="L81" s="3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 x14ac:dyDescent="0.2">
      <c r="A82" s="28"/>
      <c r="B82" s="29"/>
      <c r="C82" s="21" t="s">
        <v>98</v>
      </c>
      <c r="D82" s="28"/>
      <c r="E82" s="28"/>
      <c r="F82" s="28"/>
      <c r="G82" s="28"/>
      <c r="H82" s="28"/>
      <c r="I82" s="88"/>
      <c r="J82" s="28"/>
      <c r="K82" s="28"/>
      <c r="L82" s="3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 x14ac:dyDescent="0.2">
      <c r="A83" s="28"/>
      <c r="B83" s="29"/>
      <c r="C83" s="28"/>
      <c r="D83" s="28"/>
      <c r="E83" s="28"/>
      <c r="F83" s="28"/>
      <c r="G83" s="28"/>
      <c r="H83" s="28"/>
      <c r="I83" s="88"/>
      <c r="J83" s="28"/>
      <c r="K83" s="28"/>
      <c r="L83" s="3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 x14ac:dyDescent="0.2">
      <c r="A84" s="28"/>
      <c r="B84" s="29"/>
      <c r="C84" s="25" t="s">
        <v>16</v>
      </c>
      <c r="D84" s="28"/>
      <c r="E84" s="28"/>
      <c r="F84" s="28"/>
      <c r="G84" s="28"/>
      <c r="H84" s="28"/>
      <c r="I84" s="88"/>
      <c r="J84" s="28"/>
      <c r="K84" s="28"/>
      <c r="L84" s="3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 x14ac:dyDescent="0.2">
      <c r="A85" s="28"/>
      <c r="B85" s="29"/>
      <c r="C85" s="28"/>
      <c r="D85" s="28"/>
      <c r="E85" s="280" t="str">
        <f>E7</f>
        <v>Vltava ř.km 49,8 - 49,9, Holešovice - kotevní stání - DPS</v>
      </c>
      <c r="F85" s="281"/>
      <c r="G85" s="281"/>
      <c r="H85" s="281"/>
      <c r="I85" s="88"/>
      <c r="J85" s="28"/>
      <c r="K85" s="28"/>
      <c r="L85" s="3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 x14ac:dyDescent="0.2">
      <c r="A86" s="28"/>
      <c r="B86" s="29"/>
      <c r="C86" s="25" t="s">
        <v>96</v>
      </c>
      <c r="D86" s="28"/>
      <c r="E86" s="28"/>
      <c r="F86" s="28"/>
      <c r="G86" s="28"/>
      <c r="H86" s="28"/>
      <c r="I86" s="88"/>
      <c r="J86" s="28"/>
      <c r="K86" s="28"/>
      <c r="L86" s="3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 x14ac:dyDescent="0.2">
      <c r="A87" s="28"/>
      <c r="B87" s="29"/>
      <c r="C87" s="28"/>
      <c r="D87" s="28"/>
      <c r="E87" s="277" t="str">
        <f>E9</f>
        <v>02 - Vedlejší a ostatní náklady</v>
      </c>
      <c r="F87" s="279"/>
      <c r="G87" s="279"/>
      <c r="H87" s="279"/>
      <c r="I87" s="88"/>
      <c r="J87" s="28"/>
      <c r="K87" s="28"/>
      <c r="L87" s="3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 x14ac:dyDescent="0.2">
      <c r="A88" s="28"/>
      <c r="B88" s="29"/>
      <c r="C88" s="28"/>
      <c r="D88" s="28"/>
      <c r="E88" s="28"/>
      <c r="F88" s="28"/>
      <c r="G88" s="28"/>
      <c r="H88" s="28"/>
      <c r="I88" s="88"/>
      <c r="J88" s="28"/>
      <c r="K88" s="28"/>
      <c r="L88" s="3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 x14ac:dyDescent="0.2">
      <c r="A89" s="28"/>
      <c r="B89" s="29"/>
      <c r="C89" s="25" t="s">
        <v>20</v>
      </c>
      <c r="D89" s="28"/>
      <c r="E89" s="28"/>
      <c r="F89" s="24" t="str">
        <f>F12</f>
        <v xml:space="preserve"> </v>
      </c>
      <c r="G89" s="28"/>
      <c r="H89" s="28"/>
      <c r="I89" s="89" t="s">
        <v>22</v>
      </c>
      <c r="J89" s="47" t="str">
        <f>IF(J12="","",J12)</f>
        <v>19. 2. 2020</v>
      </c>
      <c r="K89" s="28"/>
      <c r="L89" s="3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 x14ac:dyDescent="0.2">
      <c r="A90" s="28"/>
      <c r="B90" s="29"/>
      <c r="C90" s="28"/>
      <c r="D90" s="28"/>
      <c r="E90" s="28"/>
      <c r="F90" s="28"/>
      <c r="G90" s="28"/>
      <c r="H90" s="28"/>
      <c r="I90" s="88"/>
      <c r="J90" s="28"/>
      <c r="K90" s="28"/>
      <c r="L90" s="3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 x14ac:dyDescent="0.2">
      <c r="A91" s="28"/>
      <c r="B91" s="29"/>
      <c r="C91" s="25" t="s">
        <v>24</v>
      </c>
      <c r="D91" s="28"/>
      <c r="E91" s="28"/>
      <c r="F91" s="24" t="str">
        <f>E15</f>
        <v>Povodí Vltavy, státní podnik</v>
      </c>
      <c r="G91" s="28"/>
      <c r="H91" s="28"/>
      <c r="I91" s="89" t="s">
        <v>32</v>
      </c>
      <c r="J91" s="27" t="str">
        <f>E21</f>
        <v>Sweco Hydroprojekt a.s.</v>
      </c>
      <c r="K91" s="28"/>
      <c r="L91" s="3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 x14ac:dyDescent="0.2">
      <c r="A92" s="28"/>
      <c r="B92" s="29"/>
      <c r="C92" s="25" t="s">
        <v>30</v>
      </c>
      <c r="D92" s="28"/>
      <c r="E92" s="28"/>
      <c r="F92" s="24" t="str">
        <f>IF(E18="","",E18)</f>
        <v>Vyplň údaj</v>
      </c>
      <c r="G92" s="28"/>
      <c r="H92" s="28"/>
      <c r="I92" s="89" t="s">
        <v>37</v>
      </c>
      <c r="J92" s="27" t="str">
        <f>E24</f>
        <v xml:space="preserve"> </v>
      </c>
      <c r="K92" s="28"/>
      <c r="L92" s="3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 x14ac:dyDescent="0.2">
      <c r="A93" s="28"/>
      <c r="B93" s="29"/>
      <c r="C93" s="28"/>
      <c r="D93" s="28"/>
      <c r="E93" s="28"/>
      <c r="F93" s="28"/>
      <c r="G93" s="28"/>
      <c r="H93" s="28"/>
      <c r="I93" s="88"/>
      <c r="J93" s="28"/>
      <c r="K93" s="28"/>
      <c r="L93" s="3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 x14ac:dyDescent="0.2">
      <c r="A94" s="28"/>
      <c r="B94" s="29"/>
      <c r="C94" s="114" t="s">
        <v>99</v>
      </c>
      <c r="D94" s="100"/>
      <c r="E94" s="100"/>
      <c r="F94" s="100"/>
      <c r="G94" s="100"/>
      <c r="H94" s="100"/>
      <c r="I94" s="115"/>
      <c r="J94" s="116" t="s">
        <v>100</v>
      </c>
      <c r="K94" s="100"/>
      <c r="L94" s="3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 x14ac:dyDescent="0.2">
      <c r="A95" s="28"/>
      <c r="B95" s="29"/>
      <c r="C95" s="28"/>
      <c r="D95" s="28"/>
      <c r="E95" s="28"/>
      <c r="F95" s="28"/>
      <c r="G95" s="28"/>
      <c r="H95" s="28"/>
      <c r="I95" s="88"/>
      <c r="J95" s="28"/>
      <c r="K95" s="28"/>
      <c r="L95" s="3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 x14ac:dyDescent="0.2">
      <c r="A96" s="28"/>
      <c r="B96" s="29"/>
      <c r="C96" s="117" t="s">
        <v>101</v>
      </c>
      <c r="D96" s="28"/>
      <c r="E96" s="28"/>
      <c r="F96" s="28"/>
      <c r="G96" s="28"/>
      <c r="H96" s="28"/>
      <c r="I96" s="88"/>
      <c r="J96" s="63">
        <f>J121</f>
        <v>0</v>
      </c>
      <c r="K96" s="28"/>
      <c r="L96" s="3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7" t="s">
        <v>102</v>
      </c>
    </row>
    <row r="97" spans="1:31" s="9" customFormat="1" ht="24.95" hidden="1" customHeight="1" x14ac:dyDescent="0.2">
      <c r="B97" s="118"/>
      <c r="D97" s="119" t="s">
        <v>312</v>
      </c>
      <c r="E97" s="120"/>
      <c r="F97" s="120"/>
      <c r="G97" s="120"/>
      <c r="H97" s="120"/>
      <c r="I97" s="121"/>
      <c r="J97" s="122">
        <f>J122</f>
        <v>0</v>
      </c>
      <c r="L97" s="118"/>
    </row>
    <row r="98" spans="1:31" s="10" customFormat="1" ht="19.899999999999999" hidden="1" customHeight="1" x14ac:dyDescent="0.2">
      <c r="B98" s="123"/>
      <c r="D98" s="124" t="s">
        <v>313</v>
      </c>
      <c r="E98" s="125"/>
      <c r="F98" s="125"/>
      <c r="G98" s="125"/>
      <c r="H98" s="125"/>
      <c r="I98" s="126"/>
      <c r="J98" s="127">
        <f>J123</f>
        <v>0</v>
      </c>
      <c r="L98" s="123"/>
    </row>
    <row r="99" spans="1:31" s="10" customFormat="1" ht="19.899999999999999" hidden="1" customHeight="1" x14ac:dyDescent="0.2">
      <c r="B99" s="123"/>
      <c r="D99" s="124" t="s">
        <v>314</v>
      </c>
      <c r="E99" s="125"/>
      <c r="F99" s="125"/>
      <c r="G99" s="125"/>
      <c r="H99" s="125"/>
      <c r="I99" s="126"/>
      <c r="J99" s="127">
        <f>J131</f>
        <v>0</v>
      </c>
      <c r="L99" s="123"/>
    </row>
    <row r="100" spans="1:31" s="10" customFormat="1" ht="19.899999999999999" hidden="1" customHeight="1" x14ac:dyDescent="0.2">
      <c r="B100" s="123"/>
      <c r="D100" s="124" t="s">
        <v>315</v>
      </c>
      <c r="E100" s="125"/>
      <c r="F100" s="125"/>
      <c r="G100" s="125"/>
      <c r="H100" s="125"/>
      <c r="I100" s="126"/>
      <c r="J100" s="127">
        <f>J133</f>
        <v>0</v>
      </c>
      <c r="L100" s="123"/>
    </row>
    <row r="101" spans="1:31" s="10" customFormat="1" ht="19.899999999999999" hidden="1" customHeight="1" x14ac:dyDescent="0.2">
      <c r="B101" s="123"/>
      <c r="D101" s="124" t="s">
        <v>316</v>
      </c>
      <c r="E101" s="125"/>
      <c r="F101" s="125"/>
      <c r="G101" s="125"/>
      <c r="H101" s="125"/>
      <c r="I101" s="126"/>
      <c r="J101" s="127">
        <f>J139</f>
        <v>0</v>
      </c>
      <c r="L101" s="123"/>
    </row>
    <row r="102" spans="1:31" s="2" customFormat="1" ht="21.75" hidden="1" customHeight="1" x14ac:dyDescent="0.2">
      <c r="A102" s="28"/>
      <c r="B102" s="29"/>
      <c r="C102" s="28"/>
      <c r="D102" s="28"/>
      <c r="E102" s="28"/>
      <c r="F102" s="28"/>
      <c r="G102" s="28"/>
      <c r="H102" s="28"/>
      <c r="I102" s="88"/>
      <c r="J102" s="28"/>
      <c r="K102" s="28"/>
      <c r="L102" s="34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6.95" hidden="1" customHeight="1" x14ac:dyDescent="0.2">
      <c r="A103" s="28"/>
      <c r="B103" s="39"/>
      <c r="C103" s="40"/>
      <c r="D103" s="40"/>
      <c r="E103" s="40"/>
      <c r="F103" s="40"/>
      <c r="G103" s="40"/>
      <c r="H103" s="40"/>
      <c r="I103" s="112"/>
      <c r="J103" s="40"/>
      <c r="K103" s="40"/>
      <c r="L103" s="34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hidden="1" x14ac:dyDescent="0.2"/>
    <row r="105" spans="1:31" hidden="1" x14ac:dyDescent="0.2"/>
    <row r="106" spans="1:31" hidden="1" x14ac:dyDescent="0.2"/>
    <row r="107" spans="1:31" s="2" customFormat="1" ht="6.95" customHeight="1" x14ac:dyDescent="0.2">
      <c r="A107" s="28"/>
      <c r="B107" s="41"/>
      <c r="C107" s="42"/>
      <c r="D107" s="42"/>
      <c r="E107" s="42"/>
      <c r="F107" s="42"/>
      <c r="G107" s="42"/>
      <c r="H107" s="42"/>
      <c r="I107" s="113"/>
      <c r="J107" s="42"/>
      <c r="K107" s="42"/>
      <c r="L107" s="3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24.95" customHeight="1" x14ac:dyDescent="0.2">
      <c r="A108" s="28"/>
      <c r="B108" s="29"/>
      <c r="C108" s="185" t="s">
        <v>110</v>
      </c>
      <c r="D108" s="195"/>
      <c r="E108" s="195"/>
      <c r="F108" s="195"/>
      <c r="G108" s="195"/>
      <c r="H108" s="195"/>
      <c r="I108" s="195"/>
      <c r="J108" s="195"/>
      <c r="K108" s="195"/>
      <c r="L108" s="3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 x14ac:dyDescent="0.2">
      <c r="A109" s="28"/>
      <c r="B109" s="29"/>
      <c r="C109" s="195"/>
      <c r="D109" s="195"/>
      <c r="E109" s="195"/>
      <c r="F109" s="195"/>
      <c r="G109" s="195"/>
      <c r="H109" s="195"/>
      <c r="I109" s="195"/>
      <c r="J109" s="195"/>
      <c r="K109" s="195"/>
      <c r="L109" s="3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 x14ac:dyDescent="0.2">
      <c r="A110" s="28"/>
      <c r="B110" s="29"/>
      <c r="C110" s="189" t="s">
        <v>16</v>
      </c>
      <c r="D110" s="195"/>
      <c r="E110" s="195"/>
      <c r="F110" s="195"/>
      <c r="G110" s="195"/>
      <c r="H110" s="195"/>
      <c r="I110" s="195"/>
      <c r="J110" s="195"/>
      <c r="K110" s="195"/>
      <c r="L110" s="3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6.5" customHeight="1" x14ac:dyDescent="0.2">
      <c r="A111" s="28"/>
      <c r="B111" s="29"/>
      <c r="C111" s="195"/>
      <c r="D111" s="195"/>
      <c r="E111" s="285" t="str">
        <f>E7</f>
        <v>Vltava ř.km 49,8 - 49,9, Holešovice - kotevní stání - DPS</v>
      </c>
      <c r="F111" s="286"/>
      <c r="G111" s="286"/>
      <c r="H111" s="286"/>
      <c r="I111" s="195"/>
      <c r="J111" s="195"/>
      <c r="K111" s="195"/>
      <c r="L111" s="3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 x14ac:dyDescent="0.2">
      <c r="A112" s="28"/>
      <c r="B112" s="29"/>
      <c r="C112" s="189" t="s">
        <v>96</v>
      </c>
      <c r="D112" s="195"/>
      <c r="E112" s="195"/>
      <c r="F112" s="195"/>
      <c r="G112" s="195"/>
      <c r="H112" s="195"/>
      <c r="I112" s="195"/>
      <c r="J112" s="195"/>
      <c r="K112" s="195"/>
      <c r="L112" s="3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 x14ac:dyDescent="0.2">
      <c r="A113" s="28"/>
      <c r="B113" s="29"/>
      <c r="C113" s="195"/>
      <c r="D113" s="195"/>
      <c r="E113" s="287" t="str">
        <f>E9</f>
        <v>02 - Vedlejší a ostatní náklady</v>
      </c>
      <c r="F113" s="288"/>
      <c r="G113" s="288"/>
      <c r="H113" s="288"/>
      <c r="I113" s="195"/>
      <c r="J113" s="195"/>
      <c r="K113" s="195"/>
      <c r="L113" s="3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 x14ac:dyDescent="0.2">
      <c r="A114" s="28"/>
      <c r="B114" s="29"/>
      <c r="C114" s="195"/>
      <c r="D114" s="195"/>
      <c r="E114" s="195"/>
      <c r="F114" s="195"/>
      <c r="G114" s="195"/>
      <c r="H114" s="195"/>
      <c r="I114" s="195"/>
      <c r="J114" s="195"/>
      <c r="K114" s="195"/>
      <c r="L114" s="3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 x14ac:dyDescent="0.2">
      <c r="A115" s="28"/>
      <c r="B115" s="29"/>
      <c r="C115" s="189" t="s">
        <v>20</v>
      </c>
      <c r="D115" s="195"/>
      <c r="E115" s="195"/>
      <c r="F115" s="190" t="str">
        <f>F12</f>
        <v xml:space="preserve"> </v>
      </c>
      <c r="G115" s="195"/>
      <c r="H115" s="195"/>
      <c r="I115" s="189" t="s">
        <v>22</v>
      </c>
      <c r="J115" s="237" t="str">
        <f>IF(J12="","",J12)</f>
        <v>19. 2. 2020</v>
      </c>
      <c r="K115" s="195"/>
      <c r="L115" s="3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 x14ac:dyDescent="0.2">
      <c r="A116" s="28"/>
      <c r="B116" s="29"/>
      <c r="C116" s="195"/>
      <c r="D116" s="195"/>
      <c r="E116" s="195"/>
      <c r="F116" s="195"/>
      <c r="G116" s="195"/>
      <c r="H116" s="195"/>
      <c r="I116" s="195"/>
      <c r="J116" s="195"/>
      <c r="K116" s="195"/>
      <c r="L116" s="3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25.7" customHeight="1" x14ac:dyDescent="0.2">
      <c r="A117" s="28"/>
      <c r="B117" s="29"/>
      <c r="C117" s="189" t="s">
        <v>24</v>
      </c>
      <c r="D117" s="195"/>
      <c r="E117" s="195"/>
      <c r="F117" s="190" t="str">
        <f>E15</f>
        <v>Povodí Vltavy, státní podnik</v>
      </c>
      <c r="G117" s="195"/>
      <c r="H117" s="195"/>
      <c r="I117" s="189" t="s">
        <v>32</v>
      </c>
      <c r="J117" s="238" t="str">
        <f>E21</f>
        <v>Sweco Hydroprojekt a.s.</v>
      </c>
      <c r="K117" s="195"/>
      <c r="L117" s="3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5.2" customHeight="1" x14ac:dyDescent="0.2">
      <c r="A118" s="28"/>
      <c r="B118" s="29"/>
      <c r="C118" s="189" t="s">
        <v>30</v>
      </c>
      <c r="D118" s="195"/>
      <c r="E118" s="195"/>
      <c r="F118" s="190" t="str">
        <f>IF(E18="","",E18)</f>
        <v>Vyplň údaj</v>
      </c>
      <c r="G118" s="195"/>
      <c r="H118" s="195"/>
      <c r="I118" s="189" t="s">
        <v>37</v>
      </c>
      <c r="J118" s="238" t="str">
        <f>E24</f>
        <v xml:space="preserve"> </v>
      </c>
      <c r="K118" s="195"/>
      <c r="L118" s="3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0.35" customHeight="1" x14ac:dyDescent="0.2">
      <c r="A119" s="28"/>
      <c r="B119" s="29"/>
      <c r="C119" s="195"/>
      <c r="D119" s="195"/>
      <c r="E119" s="195"/>
      <c r="F119" s="195"/>
      <c r="G119" s="195"/>
      <c r="H119" s="195"/>
      <c r="I119" s="195"/>
      <c r="J119" s="195"/>
      <c r="K119" s="195"/>
      <c r="L119" s="34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11" customFormat="1" ht="29.25" customHeight="1" x14ac:dyDescent="0.2">
      <c r="A120" s="128"/>
      <c r="B120" s="129"/>
      <c r="C120" s="204" t="s">
        <v>111</v>
      </c>
      <c r="D120" s="205" t="s">
        <v>65</v>
      </c>
      <c r="E120" s="205" t="s">
        <v>61</v>
      </c>
      <c r="F120" s="205" t="s">
        <v>62</v>
      </c>
      <c r="G120" s="205" t="s">
        <v>112</v>
      </c>
      <c r="H120" s="205" t="s">
        <v>113</v>
      </c>
      <c r="I120" s="205" t="s">
        <v>114</v>
      </c>
      <c r="J120" s="205" t="s">
        <v>100</v>
      </c>
      <c r="K120" s="206" t="s">
        <v>115</v>
      </c>
      <c r="L120" s="130"/>
      <c r="M120" s="54" t="s">
        <v>1</v>
      </c>
      <c r="N120" s="55" t="s">
        <v>44</v>
      </c>
      <c r="O120" s="55" t="s">
        <v>116</v>
      </c>
      <c r="P120" s="55" t="s">
        <v>117</v>
      </c>
      <c r="Q120" s="55" t="s">
        <v>118</v>
      </c>
      <c r="R120" s="55" t="s">
        <v>119</v>
      </c>
      <c r="S120" s="55" t="s">
        <v>120</v>
      </c>
      <c r="T120" s="56" t="s">
        <v>121</v>
      </c>
      <c r="U120" s="128"/>
      <c r="V120" s="128"/>
      <c r="W120" s="128"/>
      <c r="X120" s="128"/>
      <c r="Y120" s="128"/>
      <c r="Z120" s="128"/>
      <c r="AA120" s="128"/>
      <c r="AB120" s="128"/>
      <c r="AC120" s="128"/>
      <c r="AD120" s="128"/>
      <c r="AE120" s="128"/>
    </row>
    <row r="121" spans="1:65" s="2" customFormat="1" ht="22.9" customHeight="1" x14ac:dyDescent="0.25">
      <c r="A121" s="28"/>
      <c r="B121" s="29"/>
      <c r="C121" s="207" t="s">
        <v>122</v>
      </c>
      <c r="D121" s="195"/>
      <c r="E121" s="195"/>
      <c r="F121" s="195"/>
      <c r="G121" s="195"/>
      <c r="H121" s="195"/>
      <c r="I121" s="195"/>
      <c r="J121" s="208">
        <f>BK121</f>
        <v>0</v>
      </c>
      <c r="K121" s="195"/>
      <c r="L121" s="29"/>
      <c r="M121" s="57"/>
      <c r="N121" s="48"/>
      <c r="O121" s="58"/>
      <c r="P121" s="131">
        <f>P122</f>
        <v>0</v>
      </c>
      <c r="Q121" s="58"/>
      <c r="R121" s="131">
        <f>R122</f>
        <v>0</v>
      </c>
      <c r="S121" s="58"/>
      <c r="T121" s="132">
        <f>T122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T121" s="17" t="s">
        <v>79</v>
      </c>
      <c r="AU121" s="17" t="s">
        <v>102</v>
      </c>
      <c r="BK121" s="133">
        <f>BK122</f>
        <v>0</v>
      </c>
    </row>
    <row r="122" spans="1:65" s="12" customFormat="1" ht="25.9" customHeight="1" x14ac:dyDescent="0.2">
      <c r="B122" s="134"/>
      <c r="C122" s="203"/>
      <c r="D122" s="209" t="s">
        <v>79</v>
      </c>
      <c r="E122" s="210" t="s">
        <v>317</v>
      </c>
      <c r="F122" s="210" t="s">
        <v>318</v>
      </c>
      <c r="G122" s="203"/>
      <c r="H122" s="203"/>
      <c r="I122" s="203"/>
      <c r="J122" s="211">
        <f>BK122</f>
        <v>0</v>
      </c>
      <c r="K122" s="203"/>
      <c r="L122" s="134"/>
      <c r="M122" s="137"/>
      <c r="N122" s="138"/>
      <c r="O122" s="138"/>
      <c r="P122" s="139">
        <f>P123+P131+P133+P139</f>
        <v>0</v>
      </c>
      <c r="Q122" s="138"/>
      <c r="R122" s="139">
        <f>R123+R131+R133+R139</f>
        <v>0</v>
      </c>
      <c r="S122" s="138"/>
      <c r="T122" s="140">
        <f>T123+T131+T133+T139</f>
        <v>0</v>
      </c>
      <c r="AR122" s="135" t="s">
        <v>160</v>
      </c>
      <c r="AT122" s="141" t="s">
        <v>79</v>
      </c>
      <c r="AU122" s="141" t="s">
        <v>80</v>
      </c>
      <c r="AY122" s="135" t="s">
        <v>125</v>
      </c>
      <c r="BK122" s="142">
        <f>BK123+BK131+BK133+BK139</f>
        <v>0</v>
      </c>
    </row>
    <row r="123" spans="1:65" s="12" customFormat="1" ht="22.9" customHeight="1" x14ac:dyDescent="0.2">
      <c r="B123" s="134"/>
      <c r="C123" s="203"/>
      <c r="D123" s="209" t="s">
        <v>79</v>
      </c>
      <c r="E123" s="212" t="s">
        <v>319</v>
      </c>
      <c r="F123" s="212" t="s">
        <v>320</v>
      </c>
      <c r="G123" s="203"/>
      <c r="H123" s="203"/>
      <c r="I123" s="203"/>
      <c r="J123" s="213">
        <f>BK123</f>
        <v>0</v>
      </c>
      <c r="K123" s="203"/>
      <c r="L123" s="134"/>
      <c r="M123" s="137"/>
      <c r="N123" s="138"/>
      <c r="O123" s="138"/>
      <c r="P123" s="139">
        <f>SUM(P124:P130)</f>
        <v>0</v>
      </c>
      <c r="Q123" s="138"/>
      <c r="R123" s="139">
        <f>SUM(R124:R130)</f>
        <v>0</v>
      </c>
      <c r="S123" s="138"/>
      <c r="T123" s="140">
        <f>SUM(T124:T130)</f>
        <v>0</v>
      </c>
      <c r="AR123" s="135" t="s">
        <v>160</v>
      </c>
      <c r="AT123" s="141" t="s">
        <v>79</v>
      </c>
      <c r="AU123" s="141" t="s">
        <v>88</v>
      </c>
      <c r="AY123" s="135" t="s">
        <v>125</v>
      </c>
      <c r="BK123" s="142">
        <f>SUM(BK124:BK130)</f>
        <v>0</v>
      </c>
    </row>
    <row r="124" spans="1:65" s="2" customFormat="1" ht="16.5" customHeight="1" x14ac:dyDescent="0.2">
      <c r="A124" s="28"/>
      <c r="B124" s="143"/>
      <c r="C124" s="214" t="s">
        <v>88</v>
      </c>
      <c r="D124" s="214" t="s">
        <v>127</v>
      </c>
      <c r="E124" s="215" t="s">
        <v>321</v>
      </c>
      <c r="F124" s="216" t="s">
        <v>322</v>
      </c>
      <c r="G124" s="217" t="s">
        <v>130</v>
      </c>
      <c r="H124" s="218">
        <v>1</v>
      </c>
      <c r="I124" s="144"/>
      <c r="J124" s="219">
        <f>ROUND(I124*H124,2)</f>
        <v>0</v>
      </c>
      <c r="K124" s="216" t="s">
        <v>1</v>
      </c>
      <c r="L124" s="29"/>
      <c r="M124" s="145" t="s">
        <v>1</v>
      </c>
      <c r="N124" s="146" t="s">
        <v>45</v>
      </c>
      <c r="O124" s="50"/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49" t="s">
        <v>323</v>
      </c>
      <c r="AT124" s="149" t="s">
        <v>127</v>
      </c>
      <c r="AU124" s="149" t="s">
        <v>90</v>
      </c>
      <c r="AY124" s="17" t="s">
        <v>125</v>
      </c>
      <c r="BE124" s="150">
        <f>IF(N124="základní",J124,0)</f>
        <v>0</v>
      </c>
      <c r="BF124" s="150">
        <f>IF(N124="snížená",J124,0)</f>
        <v>0</v>
      </c>
      <c r="BG124" s="150">
        <f>IF(N124="zákl. přenesená",J124,0)</f>
        <v>0</v>
      </c>
      <c r="BH124" s="150">
        <f>IF(N124="sníž. přenesená",J124,0)</f>
        <v>0</v>
      </c>
      <c r="BI124" s="150">
        <f>IF(N124="nulová",J124,0)</f>
        <v>0</v>
      </c>
      <c r="BJ124" s="17" t="s">
        <v>88</v>
      </c>
      <c r="BK124" s="150">
        <f>ROUND(I124*H124,2)</f>
        <v>0</v>
      </c>
      <c r="BL124" s="17" t="s">
        <v>323</v>
      </c>
      <c r="BM124" s="149" t="s">
        <v>324</v>
      </c>
    </row>
    <row r="125" spans="1:65" s="2" customFormat="1" ht="21.75" customHeight="1" x14ac:dyDescent="0.2">
      <c r="A125" s="28"/>
      <c r="B125" s="143"/>
      <c r="C125" s="214" t="s">
        <v>90</v>
      </c>
      <c r="D125" s="214" t="s">
        <v>127</v>
      </c>
      <c r="E125" s="215" t="s">
        <v>325</v>
      </c>
      <c r="F125" s="216" t="s">
        <v>326</v>
      </c>
      <c r="G125" s="217" t="s">
        <v>130</v>
      </c>
      <c r="H125" s="218">
        <v>1</v>
      </c>
      <c r="I125" s="144"/>
      <c r="J125" s="219">
        <f>ROUND(I125*H125,2)</f>
        <v>0</v>
      </c>
      <c r="K125" s="216" t="s">
        <v>1</v>
      </c>
      <c r="L125" s="29"/>
      <c r="M125" s="145" t="s">
        <v>1</v>
      </c>
      <c r="N125" s="146" t="s">
        <v>45</v>
      </c>
      <c r="O125" s="50"/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49" t="s">
        <v>323</v>
      </c>
      <c r="AT125" s="149" t="s">
        <v>127</v>
      </c>
      <c r="AU125" s="149" t="s">
        <v>90</v>
      </c>
      <c r="AY125" s="17" t="s">
        <v>125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88</v>
      </c>
      <c r="BK125" s="150">
        <f>ROUND(I125*H125,2)</f>
        <v>0</v>
      </c>
      <c r="BL125" s="17" t="s">
        <v>323</v>
      </c>
      <c r="BM125" s="149" t="s">
        <v>327</v>
      </c>
    </row>
    <row r="126" spans="1:65" s="2" customFormat="1" ht="21.75" customHeight="1" x14ac:dyDescent="0.2">
      <c r="A126" s="28"/>
      <c r="B126" s="143"/>
      <c r="C126" s="214" t="s">
        <v>141</v>
      </c>
      <c r="D126" s="214" t="s">
        <v>127</v>
      </c>
      <c r="E126" s="215" t="s">
        <v>328</v>
      </c>
      <c r="F126" s="216" t="s">
        <v>329</v>
      </c>
      <c r="G126" s="217" t="s">
        <v>130</v>
      </c>
      <c r="H126" s="218">
        <v>1</v>
      </c>
      <c r="I126" s="144"/>
      <c r="J126" s="219">
        <f>ROUND(I126*H126,2)</f>
        <v>0</v>
      </c>
      <c r="K126" s="216" t="s">
        <v>1</v>
      </c>
      <c r="L126" s="29"/>
      <c r="M126" s="145" t="s">
        <v>1</v>
      </c>
      <c r="N126" s="146" t="s">
        <v>45</v>
      </c>
      <c r="O126" s="50"/>
      <c r="P126" s="147">
        <f>O126*H126</f>
        <v>0</v>
      </c>
      <c r="Q126" s="147">
        <v>0</v>
      </c>
      <c r="R126" s="147">
        <f>Q126*H126</f>
        <v>0</v>
      </c>
      <c r="S126" s="147">
        <v>0</v>
      </c>
      <c r="T126" s="148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49" t="s">
        <v>323</v>
      </c>
      <c r="AT126" s="149" t="s">
        <v>127</v>
      </c>
      <c r="AU126" s="149" t="s">
        <v>90</v>
      </c>
      <c r="AY126" s="17" t="s">
        <v>125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88</v>
      </c>
      <c r="BK126" s="150">
        <f>ROUND(I126*H126,2)</f>
        <v>0</v>
      </c>
      <c r="BL126" s="17" t="s">
        <v>323</v>
      </c>
      <c r="BM126" s="149" t="s">
        <v>330</v>
      </c>
    </row>
    <row r="127" spans="1:65" s="2" customFormat="1" ht="16.5" customHeight="1" x14ac:dyDescent="0.2">
      <c r="A127" s="28"/>
      <c r="B127" s="143"/>
      <c r="C127" s="214" t="s">
        <v>132</v>
      </c>
      <c r="D127" s="214" t="s">
        <v>127</v>
      </c>
      <c r="E127" s="215" t="s">
        <v>331</v>
      </c>
      <c r="F127" s="216" t="s">
        <v>332</v>
      </c>
      <c r="G127" s="217" t="s">
        <v>130</v>
      </c>
      <c r="H127" s="218">
        <v>1</v>
      </c>
      <c r="I127" s="144"/>
      <c r="J127" s="219">
        <f>ROUND(I127*H127,2)</f>
        <v>0</v>
      </c>
      <c r="K127" s="216" t="s">
        <v>1</v>
      </c>
      <c r="L127" s="29"/>
      <c r="M127" s="145" t="s">
        <v>1</v>
      </c>
      <c r="N127" s="146" t="s">
        <v>45</v>
      </c>
      <c r="O127" s="50"/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49" t="s">
        <v>323</v>
      </c>
      <c r="AT127" s="149" t="s">
        <v>127</v>
      </c>
      <c r="AU127" s="149" t="s">
        <v>90</v>
      </c>
      <c r="AY127" s="17" t="s">
        <v>125</v>
      </c>
      <c r="BE127" s="150">
        <f>IF(N127="základní",J127,0)</f>
        <v>0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7" t="s">
        <v>88</v>
      </c>
      <c r="BK127" s="150">
        <f>ROUND(I127*H127,2)</f>
        <v>0</v>
      </c>
      <c r="BL127" s="17" t="s">
        <v>323</v>
      </c>
      <c r="BM127" s="149" t="s">
        <v>333</v>
      </c>
    </row>
    <row r="128" spans="1:65" s="2" customFormat="1" ht="16.5" customHeight="1" x14ac:dyDescent="0.2">
      <c r="A128" s="28"/>
      <c r="B128" s="143"/>
      <c r="C128" s="214" t="s">
        <v>160</v>
      </c>
      <c r="D128" s="214" t="s">
        <v>127</v>
      </c>
      <c r="E128" s="215" t="s">
        <v>334</v>
      </c>
      <c r="F128" s="216" t="s">
        <v>335</v>
      </c>
      <c r="G128" s="217" t="s">
        <v>130</v>
      </c>
      <c r="H128" s="218">
        <v>1</v>
      </c>
      <c r="I128" s="144"/>
      <c r="J128" s="219">
        <f>ROUND(I128*H128,2)</f>
        <v>0</v>
      </c>
      <c r="K128" s="216" t="s">
        <v>1</v>
      </c>
      <c r="L128" s="29"/>
      <c r="M128" s="145" t="s">
        <v>1</v>
      </c>
      <c r="N128" s="146" t="s">
        <v>45</v>
      </c>
      <c r="O128" s="50"/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49" t="s">
        <v>323</v>
      </c>
      <c r="AT128" s="149" t="s">
        <v>127</v>
      </c>
      <c r="AU128" s="149" t="s">
        <v>90</v>
      </c>
      <c r="AY128" s="17" t="s">
        <v>125</v>
      </c>
      <c r="BE128" s="150">
        <f>IF(N128="základní",J128,0)</f>
        <v>0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7" t="s">
        <v>88</v>
      </c>
      <c r="BK128" s="150">
        <f>ROUND(I128*H128,2)</f>
        <v>0</v>
      </c>
      <c r="BL128" s="17" t="s">
        <v>323</v>
      </c>
      <c r="BM128" s="149" t="s">
        <v>336</v>
      </c>
    </row>
    <row r="129" spans="1:65" s="2" customFormat="1" ht="12" x14ac:dyDescent="0.2">
      <c r="A129" s="28"/>
      <c r="B129" s="29"/>
      <c r="C129" s="195"/>
      <c r="D129" s="220" t="s">
        <v>134</v>
      </c>
      <c r="E129" s="195"/>
      <c r="F129" s="221" t="s">
        <v>335</v>
      </c>
      <c r="G129" s="195"/>
      <c r="H129" s="195"/>
      <c r="I129" s="144"/>
      <c r="J129" s="195"/>
      <c r="K129" s="195"/>
      <c r="L129" s="29"/>
      <c r="M129" s="151"/>
      <c r="N129" s="152"/>
      <c r="O129" s="50"/>
      <c r="P129" s="50"/>
      <c r="Q129" s="50"/>
      <c r="R129" s="50"/>
      <c r="S129" s="50"/>
      <c r="T129" s="51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7" t="s">
        <v>134</v>
      </c>
      <c r="AU129" s="17" t="s">
        <v>90</v>
      </c>
    </row>
    <row r="130" spans="1:65" s="2" customFormat="1" ht="33" customHeight="1" x14ac:dyDescent="0.2">
      <c r="A130" s="28"/>
      <c r="B130" s="143"/>
      <c r="C130" s="214" t="s">
        <v>168</v>
      </c>
      <c r="D130" s="214" t="s">
        <v>127</v>
      </c>
      <c r="E130" s="215" t="s">
        <v>337</v>
      </c>
      <c r="F130" s="216" t="s">
        <v>338</v>
      </c>
      <c r="G130" s="217" t="s">
        <v>130</v>
      </c>
      <c r="H130" s="218">
        <v>1</v>
      </c>
      <c r="I130" s="144"/>
      <c r="J130" s="219">
        <f>ROUND(I130*H130,2)</f>
        <v>0</v>
      </c>
      <c r="K130" s="216" t="s">
        <v>1</v>
      </c>
      <c r="L130" s="29"/>
      <c r="M130" s="145" t="s">
        <v>1</v>
      </c>
      <c r="N130" s="146" t="s">
        <v>45</v>
      </c>
      <c r="O130" s="50"/>
      <c r="P130" s="147">
        <f>O130*H130</f>
        <v>0</v>
      </c>
      <c r="Q130" s="147">
        <v>0</v>
      </c>
      <c r="R130" s="147">
        <f>Q130*H130</f>
        <v>0</v>
      </c>
      <c r="S130" s="147">
        <v>0</v>
      </c>
      <c r="T130" s="148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49" t="s">
        <v>323</v>
      </c>
      <c r="AT130" s="149" t="s">
        <v>127</v>
      </c>
      <c r="AU130" s="149" t="s">
        <v>90</v>
      </c>
      <c r="AY130" s="17" t="s">
        <v>125</v>
      </c>
      <c r="BE130" s="150">
        <f>IF(N130="základní",J130,0)</f>
        <v>0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7" t="s">
        <v>88</v>
      </c>
      <c r="BK130" s="150">
        <f>ROUND(I130*H130,2)</f>
        <v>0</v>
      </c>
      <c r="BL130" s="17" t="s">
        <v>323</v>
      </c>
      <c r="BM130" s="149" t="s">
        <v>339</v>
      </c>
    </row>
    <row r="131" spans="1:65" s="12" customFormat="1" ht="22.9" customHeight="1" x14ac:dyDescent="0.2">
      <c r="B131" s="134"/>
      <c r="C131" s="203"/>
      <c r="D131" s="209" t="s">
        <v>79</v>
      </c>
      <c r="E131" s="212" t="s">
        <v>340</v>
      </c>
      <c r="F131" s="212" t="s">
        <v>341</v>
      </c>
      <c r="G131" s="203"/>
      <c r="H131" s="203"/>
      <c r="I131" s="144"/>
      <c r="J131" s="213">
        <f>BK131</f>
        <v>0</v>
      </c>
      <c r="K131" s="203"/>
      <c r="L131" s="134"/>
      <c r="M131" s="137"/>
      <c r="N131" s="138"/>
      <c r="O131" s="138"/>
      <c r="P131" s="139">
        <f>P132</f>
        <v>0</v>
      </c>
      <c r="Q131" s="138"/>
      <c r="R131" s="139">
        <f>R132</f>
        <v>0</v>
      </c>
      <c r="S131" s="138"/>
      <c r="T131" s="140">
        <f>T132</f>
        <v>0</v>
      </c>
      <c r="AR131" s="135" t="s">
        <v>160</v>
      </c>
      <c r="AT131" s="141" t="s">
        <v>79</v>
      </c>
      <c r="AU131" s="141" t="s">
        <v>88</v>
      </c>
      <c r="AY131" s="135" t="s">
        <v>125</v>
      </c>
      <c r="BK131" s="142">
        <f>BK132</f>
        <v>0</v>
      </c>
    </row>
    <row r="132" spans="1:65" s="2" customFormat="1" ht="16.5" customHeight="1" x14ac:dyDescent="0.2">
      <c r="A132" s="28"/>
      <c r="B132" s="143"/>
      <c r="C132" s="214" t="s">
        <v>175</v>
      </c>
      <c r="D132" s="214" t="s">
        <v>127</v>
      </c>
      <c r="E132" s="215" t="s">
        <v>342</v>
      </c>
      <c r="F132" s="216" t="s">
        <v>343</v>
      </c>
      <c r="G132" s="217" t="s">
        <v>130</v>
      </c>
      <c r="H132" s="218">
        <v>1</v>
      </c>
      <c r="I132" s="144"/>
      <c r="J132" s="219">
        <f>ROUND(I132*H132,2)</f>
        <v>0</v>
      </c>
      <c r="K132" s="216" t="s">
        <v>1</v>
      </c>
      <c r="L132" s="29"/>
      <c r="M132" s="145" t="s">
        <v>1</v>
      </c>
      <c r="N132" s="146" t="s">
        <v>45</v>
      </c>
      <c r="O132" s="50"/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49" t="s">
        <v>323</v>
      </c>
      <c r="AT132" s="149" t="s">
        <v>127</v>
      </c>
      <c r="AU132" s="149" t="s">
        <v>90</v>
      </c>
      <c r="AY132" s="17" t="s">
        <v>125</v>
      </c>
      <c r="BE132" s="150">
        <f>IF(N132="základní",J132,0)</f>
        <v>0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7" t="s">
        <v>88</v>
      </c>
      <c r="BK132" s="150">
        <f>ROUND(I132*H132,2)</f>
        <v>0</v>
      </c>
      <c r="BL132" s="17" t="s">
        <v>323</v>
      </c>
      <c r="BM132" s="149" t="s">
        <v>344</v>
      </c>
    </row>
    <row r="133" spans="1:65" s="12" customFormat="1" ht="22.9" customHeight="1" x14ac:dyDescent="0.2">
      <c r="B133" s="134"/>
      <c r="C133" s="203"/>
      <c r="D133" s="209" t="s">
        <v>79</v>
      </c>
      <c r="E133" s="212" t="s">
        <v>345</v>
      </c>
      <c r="F133" s="212" t="s">
        <v>346</v>
      </c>
      <c r="G133" s="203"/>
      <c r="H133" s="203"/>
      <c r="I133" s="144"/>
      <c r="J133" s="213">
        <f>BK133</f>
        <v>0</v>
      </c>
      <c r="K133" s="203"/>
      <c r="L133" s="134"/>
      <c r="M133" s="137"/>
      <c r="N133" s="138"/>
      <c r="O133" s="138"/>
      <c r="P133" s="139">
        <f>SUM(P134:P138)</f>
        <v>0</v>
      </c>
      <c r="Q133" s="138"/>
      <c r="R133" s="139">
        <f>SUM(R134:R138)</f>
        <v>0</v>
      </c>
      <c r="S133" s="138"/>
      <c r="T133" s="140">
        <f>SUM(T134:T138)</f>
        <v>0</v>
      </c>
      <c r="AR133" s="135" t="s">
        <v>160</v>
      </c>
      <c r="AT133" s="141" t="s">
        <v>79</v>
      </c>
      <c r="AU133" s="141" t="s">
        <v>88</v>
      </c>
      <c r="AY133" s="135" t="s">
        <v>125</v>
      </c>
      <c r="BK133" s="142">
        <f>SUM(BK134:BK138)</f>
        <v>0</v>
      </c>
    </row>
    <row r="134" spans="1:65" s="2" customFormat="1" ht="21.75" customHeight="1" x14ac:dyDescent="0.2">
      <c r="A134" s="28"/>
      <c r="B134" s="143"/>
      <c r="C134" s="214" t="s">
        <v>183</v>
      </c>
      <c r="D134" s="214" t="s">
        <v>127</v>
      </c>
      <c r="E134" s="215" t="s">
        <v>347</v>
      </c>
      <c r="F134" s="216" t="s">
        <v>348</v>
      </c>
      <c r="G134" s="217" t="s">
        <v>130</v>
      </c>
      <c r="H134" s="218">
        <v>1</v>
      </c>
      <c r="I134" s="144"/>
      <c r="J134" s="219">
        <f>ROUND(I134*H134,2)</f>
        <v>0</v>
      </c>
      <c r="K134" s="216" t="s">
        <v>1</v>
      </c>
      <c r="L134" s="29"/>
      <c r="M134" s="145" t="s">
        <v>1</v>
      </c>
      <c r="N134" s="146" t="s">
        <v>45</v>
      </c>
      <c r="O134" s="50"/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49" t="s">
        <v>323</v>
      </c>
      <c r="AT134" s="149" t="s">
        <v>127</v>
      </c>
      <c r="AU134" s="149" t="s">
        <v>90</v>
      </c>
      <c r="AY134" s="17" t="s">
        <v>125</v>
      </c>
      <c r="BE134" s="150">
        <f>IF(N134="základní",J134,0)</f>
        <v>0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7" t="s">
        <v>88</v>
      </c>
      <c r="BK134" s="150">
        <f>ROUND(I134*H134,2)</f>
        <v>0</v>
      </c>
      <c r="BL134" s="17" t="s">
        <v>323</v>
      </c>
      <c r="BM134" s="149" t="s">
        <v>349</v>
      </c>
    </row>
    <row r="135" spans="1:65" s="2" customFormat="1" ht="16.5" customHeight="1" x14ac:dyDescent="0.2">
      <c r="A135" s="28"/>
      <c r="B135" s="143"/>
      <c r="C135" s="214" t="s">
        <v>189</v>
      </c>
      <c r="D135" s="214" t="s">
        <v>127</v>
      </c>
      <c r="E135" s="215" t="s">
        <v>350</v>
      </c>
      <c r="F135" s="216" t="s">
        <v>351</v>
      </c>
      <c r="G135" s="217" t="s">
        <v>130</v>
      </c>
      <c r="H135" s="218">
        <v>1</v>
      </c>
      <c r="I135" s="144"/>
      <c r="J135" s="219">
        <f>ROUND(I135*H135,2)</f>
        <v>0</v>
      </c>
      <c r="K135" s="216" t="s">
        <v>1</v>
      </c>
      <c r="L135" s="29"/>
      <c r="M135" s="145" t="s">
        <v>1</v>
      </c>
      <c r="N135" s="146" t="s">
        <v>45</v>
      </c>
      <c r="O135" s="50"/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49" t="s">
        <v>323</v>
      </c>
      <c r="AT135" s="149" t="s">
        <v>127</v>
      </c>
      <c r="AU135" s="149" t="s">
        <v>90</v>
      </c>
      <c r="AY135" s="17" t="s">
        <v>125</v>
      </c>
      <c r="BE135" s="150">
        <f>IF(N135="základní",J135,0)</f>
        <v>0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7" t="s">
        <v>88</v>
      </c>
      <c r="BK135" s="150">
        <f>ROUND(I135*H135,2)</f>
        <v>0</v>
      </c>
      <c r="BL135" s="17" t="s">
        <v>323</v>
      </c>
      <c r="BM135" s="149" t="s">
        <v>352</v>
      </c>
    </row>
    <row r="136" spans="1:65" s="2" customFormat="1" ht="19.5" x14ac:dyDescent="0.2">
      <c r="A136" s="28"/>
      <c r="B136" s="29"/>
      <c r="C136" s="195"/>
      <c r="D136" s="220" t="s">
        <v>134</v>
      </c>
      <c r="E136" s="195"/>
      <c r="F136" s="221" t="s">
        <v>353</v>
      </c>
      <c r="G136" s="195"/>
      <c r="H136" s="195"/>
      <c r="I136" s="144"/>
      <c r="J136" s="195"/>
      <c r="K136" s="195"/>
      <c r="L136" s="29"/>
      <c r="M136" s="151"/>
      <c r="N136" s="152"/>
      <c r="O136" s="50"/>
      <c r="P136" s="50"/>
      <c r="Q136" s="50"/>
      <c r="R136" s="50"/>
      <c r="S136" s="50"/>
      <c r="T136" s="51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7" t="s">
        <v>134</v>
      </c>
      <c r="AU136" s="17" t="s">
        <v>90</v>
      </c>
    </row>
    <row r="137" spans="1:65" s="2" customFormat="1" ht="21.75" customHeight="1" x14ac:dyDescent="0.2">
      <c r="A137" s="28"/>
      <c r="B137" s="143"/>
      <c r="C137" s="214" t="s">
        <v>196</v>
      </c>
      <c r="D137" s="214" t="s">
        <v>127</v>
      </c>
      <c r="E137" s="215" t="s">
        <v>354</v>
      </c>
      <c r="F137" s="216" t="s">
        <v>355</v>
      </c>
      <c r="G137" s="217" t="s">
        <v>130</v>
      </c>
      <c r="H137" s="218">
        <v>1</v>
      </c>
      <c r="I137" s="144"/>
      <c r="J137" s="219">
        <f>ROUND(I137*H137,2)</f>
        <v>0</v>
      </c>
      <c r="K137" s="216" t="s">
        <v>1</v>
      </c>
      <c r="L137" s="29"/>
      <c r="M137" s="145" t="s">
        <v>1</v>
      </c>
      <c r="N137" s="146" t="s">
        <v>45</v>
      </c>
      <c r="O137" s="50"/>
      <c r="P137" s="147">
        <f>O137*H137</f>
        <v>0</v>
      </c>
      <c r="Q137" s="147">
        <v>0</v>
      </c>
      <c r="R137" s="147">
        <f>Q137*H137</f>
        <v>0</v>
      </c>
      <c r="S137" s="147">
        <v>0</v>
      </c>
      <c r="T137" s="148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49" t="s">
        <v>323</v>
      </c>
      <c r="AT137" s="149" t="s">
        <v>127</v>
      </c>
      <c r="AU137" s="149" t="s">
        <v>90</v>
      </c>
      <c r="AY137" s="17" t="s">
        <v>125</v>
      </c>
      <c r="BE137" s="150">
        <f>IF(N137="základní",J137,0)</f>
        <v>0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7" t="s">
        <v>88</v>
      </c>
      <c r="BK137" s="150">
        <f>ROUND(I137*H137,2)</f>
        <v>0</v>
      </c>
      <c r="BL137" s="17" t="s">
        <v>323</v>
      </c>
      <c r="BM137" s="149" t="s">
        <v>356</v>
      </c>
    </row>
    <row r="138" spans="1:65" s="2" customFormat="1" ht="16.5" customHeight="1" x14ac:dyDescent="0.2">
      <c r="A138" s="28"/>
      <c r="B138" s="143"/>
      <c r="C138" s="214" t="s">
        <v>202</v>
      </c>
      <c r="D138" s="214" t="s">
        <v>127</v>
      </c>
      <c r="E138" s="215" t="s">
        <v>357</v>
      </c>
      <c r="F138" s="216" t="s">
        <v>358</v>
      </c>
      <c r="G138" s="217" t="s">
        <v>130</v>
      </c>
      <c r="H138" s="218">
        <v>1</v>
      </c>
      <c r="I138" s="144"/>
      <c r="J138" s="219">
        <f>ROUND(I138*H138,2)</f>
        <v>0</v>
      </c>
      <c r="K138" s="216" t="s">
        <v>1</v>
      </c>
      <c r="L138" s="29"/>
      <c r="M138" s="145" t="s">
        <v>1</v>
      </c>
      <c r="N138" s="146" t="s">
        <v>45</v>
      </c>
      <c r="O138" s="50"/>
      <c r="P138" s="147">
        <f>O138*H138</f>
        <v>0</v>
      </c>
      <c r="Q138" s="147">
        <v>0</v>
      </c>
      <c r="R138" s="147">
        <f>Q138*H138</f>
        <v>0</v>
      </c>
      <c r="S138" s="147">
        <v>0</v>
      </c>
      <c r="T138" s="148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49" t="s">
        <v>323</v>
      </c>
      <c r="AT138" s="149" t="s">
        <v>127</v>
      </c>
      <c r="AU138" s="149" t="s">
        <v>90</v>
      </c>
      <c r="AY138" s="17" t="s">
        <v>125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7" t="s">
        <v>88</v>
      </c>
      <c r="BK138" s="150">
        <f>ROUND(I138*H138,2)</f>
        <v>0</v>
      </c>
      <c r="BL138" s="17" t="s">
        <v>323</v>
      </c>
      <c r="BM138" s="149" t="s">
        <v>359</v>
      </c>
    </row>
    <row r="139" spans="1:65" s="12" customFormat="1" ht="22.9" customHeight="1" x14ac:dyDescent="0.2">
      <c r="B139" s="134"/>
      <c r="C139" s="203"/>
      <c r="D139" s="209" t="s">
        <v>79</v>
      </c>
      <c r="E139" s="212" t="s">
        <v>360</v>
      </c>
      <c r="F139" s="212" t="s">
        <v>361</v>
      </c>
      <c r="G139" s="203"/>
      <c r="H139" s="203"/>
      <c r="I139" s="144"/>
      <c r="J139" s="213">
        <f>BK139</f>
        <v>0</v>
      </c>
      <c r="K139" s="203"/>
      <c r="L139" s="134"/>
      <c r="M139" s="137"/>
      <c r="N139" s="138"/>
      <c r="O139" s="138"/>
      <c r="P139" s="139">
        <f>P140</f>
        <v>0</v>
      </c>
      <c r="Q139" s="138"/>
      <c r="R139" s="139">
        <f>R140</f>
        <v>0</v>
      </c>
      <c r="S139" s="138"/>
      <c r="T139" s="140">
        <f>T140</f>
        <v>0</v>
      </c>
      <c r="AR139" s="135" t="s">
        <v>160</v>
      </c>
      <c r="AT139" s="141" t="s">
        <v>79</v>
      </c>
      <c r="AU139" s="141" t="s">
        <v>88</v>
      </c>
      <c r="AY139" s="135" t="s">
        <v>125</v>
      </c>
      <c r="BK139" s="142">
        <f>BK140</f>
        <v>0</v>
      </c>
    </row>
    <row r="140" spans="1:65" s="2" customFormat="1" ht="12" x14ac:dyDescent="0.2">
      <c r="A140" s="28"/>
      <c r="B140" s="143"/>
      <c r="C140" s="214" t="s">
        <v>209</v>
      </c>
      <c r="D140" s="214" t="s">
        <v>127</v>
      </c>
      <c r="E140" s="215" t="s">
        <v>362</v>
      </c>
      <c r="F140" s="216" t="s">
        <v>364</v>
      </c>
      <c r="G140" s="217" t="s">
        <v>130</v>
      </c>
      <c r="H140" s="218">
        <v>1</v>
      </c>
      <c r="I140" s="144"/>
      <c r="J140" s="219">
        <f>ROUND(I140*H140,2)</f>
        <v>0</v>
      </c>
      <c r="K140" s="216" t="s">
        <v>1</v>
      </c>
      <c r="L140" s="29"/>
      <c r="M140" s="179" t="s">
        <v>1</v>
      </c>
      <c r="N140" s="180" t="s">
        <v>45</v>
      </c>
      <c r="O140" s="177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49" t="s">
        <v>323</v>
      </c>
      <c r="AT140" s="149" t="s">
        <v>127</v>
      </c>
      <c r="AU140" s="149" t="s">
        <v>90</v>
      </c>
      <c r="AY140" s="17" t="s">
        <v>125</v>
      </c>
      <c r="BE140" s="150">
        <f>IF(N140="základní",J140,0)</f>
        <v>0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7" t="s">
        <v>88</v>
      </c>
      <c r="BK140" s="150">
        <f>ROUND(I140*H140,2)</f>
        <v>0</v>
      </c>
      <c r="BL140" s="17" t="s">
        <v>323</v>
      </c>
      <c r="BM140" s="149" t="s">
        <v>363</v>
      </c>
    </row>
    <row r="141" spans="1:65" s="2" customFormat="1" ht="6.95" customHeight="1" x14ac:dyDescent="0.2">
      <c r="A141" s="28"/>
      <c r="B141" s="39"/>
      <c r="C141" s="40"/>
      <c r="D141" s="40"/>
      <c r="E141" s="40"/>
      <c r="F141" s="40"/>
      <c r="G141" s="40"/>
      <c r="H141" s="40"/>
      <c r="I141" s="112"/>
      <c r="J141" s="40"/>
      <c r="K141" s="40"/>
      <c r="L141" s="29"/>
      <c r="M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</row>
  </sheetData>
  <sheetProtection algorithmName="SHA-512" hashValue="2xEtDNSHbjvNElYiFkFoteCGMj6aDvanv++lAqY2nf2dCJwwKj3Dl5IECptxS7nwPLwDnsp29k3fUGUwFXOb8g==" saltValue="LoUDSqdACR3WjE0wIRfU7g==" spinCount="100000" sheet="1" objects="1" scenarios="1"/>
  <autoFilter ref="C120:K14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Vltava ř.km 49,8 - 4...</vt:lpstr>
      <vt:lpstr>02 - Vedlejší a ostatní n...</vt:lpstr>
      <vt:lpstr>'01 - Vltava ř.km 49,8 - 4...'!Názvy_tisku</vt:lpstr>
      <vt:lpstr>'02 - Vedlejší a ostatní n...'!Názvy_tisku</vt:lpstr>
      <vt:lpstr>'Rekapitulace stavby'!Názvy_tisku</vt:lpstr>
      <vt:lpstr>'01 - Vltava ř.km 49,8 - 4...'!Oblast_tisku</vt:lpstr>
      <vt:lpstr>'02 - Vedlejší a ostatní n...'!Oblast_tisku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Klocová, Lucie</dc:creator>
  <cp:lastModifiedBy>Brabec Jan</cp:lastModifiedBy>
  <cp:lastPrinted>2020-02-19T11:25:29Z</cp:lastPrinted>
  <dcterms:created xsi:type="dcterms:W3CDTF">2020-02-19T10:27:15Z</dcterms:created>
  <dcterms:modified xsi:type="dcterms:W3CDTF">2020-03-04T10:23:21Z</dcterms:modified>
</cp:coreProperties>
</file>